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ver Page" sheetId="1" state="visible" r:id="rId2"/>
    <sheet name="Index" sheetId="2" state="visible" r:id="rId3"/>
    <sheet name="PROJECT AT GLANCE" sheetId="3" state="visible" r:id="rId4"/>
    <sheet name="Cost" sheetId="4" state="visible" r:id="rId5"/>
    <sheet name="profit" sheetId="5" state="visible" r:id="rId6"/>
    <sheet name="Cash" sheetId="6" state="visible" r:id="rId7"/>
    <sheet name="B.sheet" sheetId="7" state="visible" r:id="rId8"/>
    <sheet name="Depr." sheetId="8" state="visible" r:id="rId9"/>
    <sheet name="BEP" sheetId="9" state="visible" r:id="rId10"/>
    <sheet name="Interest" sheetId="10" state="visible" r:id="rId11"/>
    <sheet name="Annex 6DSCR" sheetId="11" state="visible" r:id="rId12"/>
    <sheet name="Annex 7 ROI" sheetId="12" state="visible" r:id="rId13"/>
    <sheet name="Assumptions" sheetId="13" state="visible" r:id="rId14"/>
  </sheets>
  <definedNames>
    <definedName function="false" hidden="false" localSheetId="6" name="_xlnm.Print_Area" vbProcedure="false">'B.sheet'!$A$1:$F$23</definedName>
    <definedName function="false" hidden="false" localSheetId="5" name="_xlnm.Print_Area" vbProcedure="false">Cash!$A$1:$F$30</definedName>
    <definedName function="false" hidden="false" localSheetId="3" name="_xlnm.Print_Area" vbProcedure="false">Cost!$A$1:$C$28</definedName>
    <definedName function="false" hidden="false" localSheetId="9" name="_xlnm.Print_Area" vbProcedure="false">Interest!$A$2:$G$27</definedName>
    <definedName function="false" hidden="false" localSheetId="4" name="_xlnm.Print_Area" vbProcedure="false">profit!$A$1:$F$37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<sst xmlns="http://schemas.openxmlformats.org/spreadsheetml/2006/main" count="318" uniqueCount="246">
  <si>
    <t xml:space="preserve">DETAILED PROJECT REPORT FOR </t>
  </si>
  <si>
    <t xml:space="preserve">Make Project 
Report at 
Banking91.com
https://banking91.com/</t>
  </si>
  <si>
    <t xml:space="preserve">M/S. abc cult</t>
  </si>
  <si>
    <t xml:space="preserve">(A HDPE/PP Fabrics Project)</t>
  </si>
  <si>
    <t xml:space="preserve">Bus.Office:</t>
  </si>
  <si>
    <t xml:space="preserve">Address</t>
  </si>
  <si>
    <t xml:space="preserve">Kalyan Nagar, Mudalapalya</t>
  </si>
  <si>
    <t xml:space="preserve">BANGALORE - 560072.</t>
  </si>
  <si>
    <t xml:space="preserve">This project has been designed to establish a Trading Concern at Bangalore. It is a Proprietorship concern owned by XYZ. The proprietor hail from business family and is having experience in this line of business.</t>
  </si>
  <si>
    <t xml:space="preserve">Now it is proposed to start operation with financial assistance from a suitable commercial bank.</t>
  </si>
  <si>
    <t xml:space="preserve">Hence this project Report is presented.</t>
  </si>
  <si>
    <t xml:space="preserve">Prepared by:</t>
  </si>
  <si>
    <t xml:space="preserve">Accountnt name</t>
  </si>
  <si>
    <t xml:space="preserve">Chartered Accountant</t>
  </si>
  <si>
    <t xml:space="preserve">Address Line 1</t>
  </si>
  <si>
    <t xml:space="preserve">Address Line 2</t>
  </si>
  <si>
    <t xml:space="preserve">BANGLORE - 560040</t>
  </si>
  <si>
    <t xml:space="preserve">Phone.No. </t>
  </si>
  <si>
    <t xml:space="preserve">Mobile      :</t>
  </si>
  <si>
    <t xml:space="preserve">e-mail       : </t>
  </si>
  <si>
    <t xml:space="preserve">I  N  D  E  X</t>
  </si>
  <si>
    <t xml:space="preserve">SL.</t>
  </si>
  <si>
    <t xml:space="preserve">C O N T E N T S</t>
  </si>
  <si>
    <t xml:space="preserve">PAGES</t>
  </si>
  <si>
    <t xml:space="preserve">CHAPTER :</t>
  </si>
  <si>
    <t xml:space="preserve">PROJECT AT GLANCE</t>
  </si>
  <si>
    <t xml:space="preserve">COST OF THE PROJECT AND MEANS OF FINANCE</t>
  </si>
  <si>
    <t xml:space="preserve">PROJECTIONS AND PROFITABILITY STATEMENT</t>
  </si>
  <si>
    <t xml:space="preserve">CASH - FLOW STATEMENT</t>
  </si>
  <si>
    <t xml:space="preserve">BALANCE SHEET</t>
  </si>
  <si>
    <t xml:space="preserve">A N N E X U R E S</t>
  </si>
  <si>
    <t xml:space="preserve">DEPRECIATION SCHEDULE</t>
  </si>
  <si>
    <t xml:space="preserve">BREAK EVEN ANALYSIS</t>
  </si>
  <si>
    <t xml:space="preserve">INTEREST SCHEDULE </t>
  </si>
  <si>
    <t xml:space="preserve">DEBT COVERAGE RATIO</t>
  </si>
  <si>
    <t xml:space="preserve">ANALYSIS ON RETURN ON INVESTMENT</t>
  </si>
  <si>
    <t xml:space="preserve">ASSUMPTION AND WORKING NOTES</t>
  </si>
  <si>
    <t xml:space="preserve">CHAPTER NO. 1</t>
  </si>
  <si>
    <t xml:space="preserve">PROJECT AT GLANCE :</t>
  </si>
  <si>
    <t xml:space="preserve">Name</t>
  </si>
  <si>
    <t xml:space="preserve">:</t>
  </si>
  <si>
    <t xml:space="preserve">Reg.Office:</t>
  </si>
  <si>
    <t xml:space="preserve">Nature of Business</t>
  </si>
  <si>
    <t xml:space="preserve">Trading</t>
  </si>
  <si>
    <t xml:space="preserve">Constitution</t>
  </si>
  <si>
    <t xml:space="preserve">Proprietorship</t>
  </si>
  <si>
    <t xml:space="preserve">Proprietor</t>
  </si>
  <si>
    <t xml:space="preserve">Cost of the project</t>
  </si>
  <si>
    <t xml:space="preserve">           (Rs. In Lakhs)</t>
  </si>
  <si>
    <t xml:space="preserve">Particulars</t>
  </si>
  <si>
    <t xml:space="preserve">Total</t>
  </si>
  <si>
    <t xml:space="preserve">Operational Cost</t>
  </si>
  <si>
    <t xml:space="preserve">Furniture &amp; Fittings</t>
  </si>
  <si>
    <t xml:space="preserve">Generator &amp; Office Equipemnts</t>
  </si>
  <si>
    <t xml:space="preserve">Deposits</t>
  </si>
  <si>
    <t xml:space="preserve">Interest during the impl. Period</t>
  </si>
  <si>
    <t xml:space="preserve">Means of Finance</t>
  </si>
  <si>
    <t xml:space="preserve">Proprietor Contribution</t>
  </si>
  <si>
    <t xml:space="preserve">Term Loan from Bank / Institution</t>
  </si>
  <si>
    <t xml:space="preserve">Debt Equity Ratio</t>
  </si>
  <si>
    <t xml:space="preserve">:1</t>
  </si>
  <si>
    <t xml:space="preserve">Debt Coverage Ratio</t>
  </si>
  <si>
    <t xml:space="preserve">Gross Profit Ratio</t>
  </si>
  <si>
    <t xml:space="preserve"> First Year Operation.</t>
  </si>
  <si>
    <t xml:space="preserve">Net Profit Ratio</t>
  </si>
  <si>
    <t xml:space="preserve">Employment Potential</t>
  </si>
  <si>
    <t xml:space="preserve">Return on Investment</t>
  </si>
  <si>
    <t xml:space="preserve">%</t>
  </si>
  <si>
    <t xml:space="preserve">Bangalore</t>
  </si>
  <si>
    <t xml:space="preserve">STATEMENT NO. 1</t>
  </si>
  <si>
    <t xml:space="preserve">COST OF THE PROJECT AND MEANS OF FINANCE:</t>
  </si>
  <si>
    <t xml:space="preserve">The project cost has been estimated at Rs.</t>
  </si>
  <si>
    <t xml:space="preserve">Brief details of the project cost is given below</t>
  </si>
  <si>
    <t xml:space="preserve">(Rs. In Lakhs)</t>
  </si>
  <si>
    <t xml:space="preserve">Promoters Contribution</t>
  </si>
  <si>
    <t xml:space="preserve">STATEMENT NO.2</t>
  </si>
  <si>
    <t xml:space="preserve">In Lakhs</t>
  </si>
  <si>
    <t xml:space="preserve">PARTICULARS</t>
  </si>
  <si>
    <t xml:space="preserve">Operating years</t>
  </si>
  <si>
    <r>
      <rPr>
        <sz val="11"/>
        <rFont val="Times New Roman"/>
        <family val="1"/>
        <charset val="1"/>
      </rPr>
      <t xml:space="preserve"> A.</t>
    </r>
    <r>
      <rPr>
        <b val="true"/>
        <sz val="11"/>
        <rFont val="Times New Roman"/>
        <family val="1"/>
        <charset val="1"/>
      </rPr>
      <t xml:space="preserve">INCOME</t>
    </r>
    <r>
      <rPr>
        <sz val="11"/>
        <rFont val="Times New Roman"/>
        <family val="1"/>
        <charset val="1"/>
      </rPr>
      <t xml:space="preserve">:</t>
    </r>
  </si>
  <si>
    <t xml:space="preserve">Income from Trading Activities</t>
  </si>
  <si>
    <t xml:space="preserve">(50 tons*12*1.3)</t>
  </si>
  <si>
    <t xml:space="preserve">(The Quanities Sold are expected to increase by 20% every year)</t>
  </si>
  <si>
    <r>
      <rPr>
        <sz val="11"/>
        <rFont val="Times New Roman"/>
        <family val="1"/>
        <charset val="1"/>
      </rPr>
      <t xml:space="preserve">B. </t>
    </r>
    <r>
      <rPr>
        <b val="true"/>
        <sz val="11"/>
        <rFont val="Times New Roman"/>
        <family val="1"/>
        <charset val="1"/>
      </rPr>
      <t xml:space="preserve">EXPENSES:</t>
    </r>
  </si>
  <si>
    <t xml:space="preserve">     Material Purchase Cost and Related cost
     (After Adjusting closing stock)</t>
  </si>
  <si>
    <t xml:space="preserve">     Salary</t>
  </si>
  <si>
    <t xml:space="preserve">     Power Charges</t>
  </si>
  <si>
    <t xml:space="preserve">     Depreciation</t>
  </si>
  <si>
    <t xml:space="preserve">     Cost of Operations</t>
  </si>
  <si>
    <t xml:space="preserve">C.  Gross Profit [ A - B ]</t>
  </si>
  <si>
    <t xml:space="preserve">D.  Interest: on term loan</t>
  </si>
  <si>
    <t xml:space="preserve">E.  Selling  &amp; Admin. Exp.</t>
  </si>
  <si>
    <t xml:space="preserve">F.  Profit before Tax[ C - (D+E) ]</t>
  </si>
  <si>
    <t xml:space="preserve">G.  Income Tax</t>
  </si>
  <si>
    <t xml:space="preserve">H. Profit after Tax (  F-G )</t>
  </si>
  <si>
    <t xml:space="preserve">I.   Depreciation added back</t>
  </si>
  <si>
    <t xml:space="preserve">J.   Cash Accruals ( H + I )</t>
  </si>
  <si>
    <t xml:space="preserve">L. Repayment of Term Loan</t>
  </si>
  <si>
    <t xml:space="preserve">M.  Net Cash A'ble   (J - K))</t>
  </si>
  <si>
    <t xml:space="preserve">STATEMENT No.3</t>
  </si>
  <si>
    <t xml:space="preserve">CASH - FLOW STATEMENT :</t>
  </si>
  <si>
    <t xml:space="preserve">Operating Years</t>
  </si>
  <si>
    <r>
      <rPr>
        <b val="true"/>
        <sz val="11"/>
        <rFont val="Times New Roman"/>
        <family val="1"/>
        <charset val="1"/>
      </rPr>
      <t xml:space="preserve">A. </t>
    </r>
    <r>
      <rPr>
        <b val="true"/>
        <u val="single"/>
        <sz val="11"/>
        <rFont val="Times New Roman"/>
        <family val="1"/>
        <charset val="1"/>
      </rPr>
      <t xml:space="preserve">Source of Funds </t>
    </r>
    <r>
      <rPr>
        <b val="true"/>
        <sz val="11"/>
        <rFont val="Times New Roman"/>
        <family val="1"/>
        <charset val="1"/>
      </rPr>
      <t xml:space="preserve">:</t>
    </r>
  </si>
  <si>
    <t xml:space="preserve">    Profit after Tax</t>
  </si>
  <si>
    <t xml:space="preserve">    Depreciation</t>
  </si>
  <si>
    <t xml:space="preserve">    Term Loan from Bank</t>
  </si>
  <si>
    <t xml:space="preserve">    Promoters Contribution</t>
  </si>
  <si>
    <t xml:space="preserve"> - </t>
  </si>
  <si>
    <t xml:space="preserve">    TOTAL OF ' A '</t>
  </si>
  <si>
    <r>
      <rPr>
        <b val="true"/>
        <sz val="11"/>
        <rFont val="Times New Roman"/>
        <family val="1"/>
        <charset val="1"/>
      </rPr>
      <t xml:space="preserve">B.  </t>
    </r>
    <r>
      <rPr>
        <b val="true"/>
        <u val="single"/>
        <sz val="11"/>
        <rFont val="Times New Roman"/>
        <family val="1"/>
        <charset val="1"/>
      </rPr>
      <t xml:space="preserve">Application of Funds </t>
    </r>
    <r>
      <rPr>
        <b val="true"/>
        <sz val="11"/>
        <rFont val="Times New Roman"/>
        <family val="1"/>
        <charset val="1"/>
      </rPr>
      <t xml:space="preserve">:</t>
    </r>
  </si>
  <si>
    <t xml:space="preserve">      Furniture &amp; Fittings</t>
  </si>
  <si>
    <t xml:space="preserve">      Gen &amp; Office Equipts,</t>
  </si>
  <si>
    <t xml:space="preserve">      Deposits</t>
  </si>
  <si>
    <t xml:space="preserve">      Repayment of loan</t>
  </si>
  <si>
    <t xml:space="preserve">     </t>
  </si>
  <si>
    <t xml:space="preserve">     TOTAL OF ' B '</t>
  </si>
  <si>
    <t xml:space="preserve">    </t>
  </si>
  <si>
    <t xml:space="preserve">C.  Opening Balance</t>
  </si>
  <si>
    <t xml:space="preserve"> </t>
  </si>
  <si>
    <t xml:space="preserve">D.  Net surplus ( A - B )</t>
  </si>
  <si>
    <t xml:space="preserve">E.  Closing Balance</t>
  </si>
  <si>
    <t xml:space="preserve">STATEMENT No.4</t>
  </si>
  <si>
    <r>
      <rPr>
        <b val="true"/>
        <sz val="11"/>
        <rFont val="Times New Roman"/>
        <family val="1"/>
        <charset val="1"/>
      </rPr>
      <t xml:space="preserve">A. LIABILITIES</t>
    </r>
    <r>
      <rPr>
        <b val="true"/>
        <u val="single"/>
        <sz val="11"/>
        <rFont val="Times New Roman"/>
        <family val="1"/>
        <charset val="1"/>
      </rPr>
      <t xml:space="preserve"> </t>
    </r>
    <r>
      <rPr>
        <b val="true"/>
        <sz val="11"/>
        <rFont val="Times New Roman"/>
        <family val="1"/>
        <charset val="1"/>
      </rPr>
      <t xml:space="preserve">:</t>
    </r>
  </si>
  <si>
    <t xml:space="preserve">    Capital Account</t>
  </si>
  <si>
    <t xml:space="preserve">    Reserves &amp; Surplus</t>
  </si>
  <si>
    <t xml:space="preserve">    Secured Loan</t>
  </si>
  <si>
    <t xml:space="preserve">    TOTAL</t>
  </si>
  <si>
    <r>
      <rPr>
        <b val="true"/>
        <sz val="11"/>
        <rFont val="Times New Roman"/>
        <family val="1"/>
        <charset val="1"/>
      </rPr>
      <t xml:space="preserve">B.  </t>
    </r>
    <r>
      <rPr>
        <b val="true"/>
        <u val="single"/>
        <sz val="11"/>
        <rFont val="Times New Roman"/>
        <family val="1"/>
        <charset val="1"/>
      </rPr>
      <t xml:space="preserve">ASSETS </t>
    </r>
    <r>
      <rPr>
        <b val="true"/>
        <sz val="11"/>
        <rFont val="Times New Roman"/>
        <family val="1"/>
        <charset val="1"/>
      </rPr>
      <t xml:space="preserve">:</t>
    </r>
  </si>
  <si>
    <t xml:space="preserve">     Fixed Assets</t>
  </si>
  <si>
    <t xml:space="preserve">Current Assets</t>
  </si>
  <si>
    <t xml:space="preserve">     Cash &amp; Bank</t>
  </si>
  <si>
    <t xml:space="preserve">     Deposits</t>
  </si>
  <si>
    <t xml:space="preserve">     TOTAL </t>
  </si>
  <si>
    <t xml:space="preserve"> ANNEXURE NO.1</t>
  </si>
  <si>
    <t xml:space="preserve">DEPRECIATION SCHEDULE:</t>
  </si>
  <si>
    <t xml:space="preserve">WDV at the year end</t>
  </si>
  <si>
    <t xml:space="preserve">1. Furniture &amp; Fittings</t>
  </si>
  <si>
    <t xml:space="preserve">    Depreciation @ 15%</t>
  </si>
  <si>
    <t xml:space="preserve">    WDV</t>
  </si>
  <si>
    <t xml:space="preserve">4. Genr &amp; Office Equipts</t>
  </si>
  <si>
    <t xml:space="preserve">Total Assets</t>
  </si>
  <si>
    <t xml:space="preserve">[1+2+3+4]</t>
  </si>
  <si>
    <t xml:space="preserve">Total Depreciation</t>
  </si>
  <si>
    <t xml:space="preserve"> ANNEXURE NO.2</t>
  </si>
  <si>
    <t xml:space="preserve"> BREAK-EVEN ANALYSIS</t>
  </si>
  <si>
    <t xml:space="preserve">Years</t>
  </si>
  <si>
    <t xml:space="preserve">A.  Receipts</t>
  </si>
  <si>
    <r>
      <rPr>
        <sz val="11"/>
        <rFont val="Times New Roman"/>
        <family val="1"/>
        <charset val="1"/>
      </rPr>
      <t xml:space="preserve">B.  </t>
    </r>
    <r>
      <rPr>
        <b val="true"/>
        <sz val="11"/>
        <rFont val="Times New Roman"/>
        <family val="1"/>
        <charset val="1"/>
      </rPr>
      <t xml:space="preserve">Variable cost</t>
    </r>
    <r>
      <rPr>
        <sz val="11"/>
        <rFont val="Times New Roman"/>
        <family val="1"/>
        <charset val="1"/>
      </rPr>
      <t xml:space="preserve">:</t>
    </r>
  </si>
  <si>
    <r>
      <rPr>
        <sz val="11"/>
        <rFont val="Times New Roman"/>
        <family val="1"/>
        <charset val="1"/>
      </rPr>
      <t xml:space="preserve">D.  </t>
    </r>
    <r>
      <rPr>
        <b val="true"/>
        <sz val="11"/>
        <rFont val="Times New Roman"/>
        <family val="1"/>
        <charset val="1"/>
      </rPr>
      <t xml:space="preserve">Fixed costs:</t>
    </r>
  </si>
  <si>
    <t xml:space="preserve">     Interest on Term Loan</t>
  </si>
  <si>
    <t xml:space="preserve">     Administration Expenses</t>
  </si>
  <si>
    <t xml:space="preserve">E.  Contribution [ B - C ]</t>
  </si>
  <si>
    <t xml:space="preserve">F.  P.V.Ratio [ E/B x 100 ]</t>
  </si>
  <si>
    <t xml:space="preserve">G.  Break - even [ Value ]</t>
  </si>
  <si>
    <t xml:space="preserve">      [ D / F x 100 ]</t>
  </si>
  <si>
    <t xml:space="preserve">H.  Cash Break Even</t>
  </si>
  <si>
    <t xml:space="preserve">     [ Without Depreciation]</t>
  </si>
  <si>
    <t xml:space="preserve"> ANNEXURE NO.3</t>
  </si>
  <si>
    <t xml:space="preserve">INTEREST SCHEDULE : </t>
  </si>
  <si>
    <t xml:space="preserve">              (Rs. in Lakhs)</t>
  </si>
  <si>
    <t xml:space="preserve">QUARTERS</t>
  </si>
  <si>
    <t xml:space="preserve">OPENING</t>
  </si>
  <si>
    <t xml:space="preserve">LOAN</t>
  </si>
  <si>
    <t xml:space="preserve">CLOSING</t>
  </si>
  <si>
    <t xml:space="preserve">INTEREST</t>
  </si>
  <si>
    <t xml:space="preserve">INTEREST </t>
  </si>
  <si>
    <t xml:space="preserve">BALANCE</t>
  </si>
  <si>
    <t xml:space="preserve">REPAYMENT</t>
  </si>
  <si>
    <t xml:space="preserve">PER QTR.</t>
  </si>
  <si>
    <t xml:space="preserve">P.A.</t>
  </si>
  <si>
    <t xml:space="preserve">I</t>
  </si>
  <si>
    <t xml:space="preserve">II</t>
  </si>
  <si>
    <t xml:space="preserve">III</t>
  </si>
  <si>
    <t xml:space="preserve">NOTE :</t>
  </si>
  <si>
    <t xml:space="preserve">Interest on Term Loan is calculated at 13% per annum liquidated in </t>
  </si>
  <si>
    <t xml:space="preserve">4 year</t>
  </si>
  <si>
    <t xml:space="preserve"> ANNEXURE NO.4</t>
  </si>
  <si>
    <t xml:space="preserve">DEBT SERVICE COVERAGE RATIO :</t>
  </si>
  <si>
    <r>
      <rPr>
        <sz val="11"/>
        <rFont val="Times New Roman"/>
        <family val="1"/>
        <charset val="1"/>
      </rPr>
      <t xml:space="preserve">A.   </t>
    </r>
    <r>
      <rPr>
        <b val="true"/>
        <sz val="11"/>
        <rFont val="Times New Roman"/>
        <family val="1"/>
        <charset val="1"/>
      </rPr>
      <t xml:space="preserve">SOURCES</t>
    </r>
    <r>
      <rPr>
        <sz val="11"/>
        <rFont val="Times New Roman"/>
        <family val="1"/>
        <charset val="1"/>
      </rPr>
      <t xml:space="preserve"> :</t>
    </r>
  </si>
  <si>
    <t xml:space="preserve">      Profit after tax</t>
  </si>
  <si>
    <t xml:space="preserve">      Depreciation</t>
  </si>
  <si>
    <t xml:space="preserve">      Interest on term loan</t>
  </si>
  <si>
    <t xml:space="preserve">      TOTAL OF ' A '</t>
  </si>
  <si>
    <r>
      <rPr>
        <sz val="11"/>
        <rFont val="Times New Roman"/>
        <family val="1"/>
        <charset val="1"/>
      </rPr>
      <t xml:space="preserve">B    </t>
    </r>
    <r>
      <rPr>
        <b val="true"/>
        <sz val="11"/>
        <rFont val="Times New Roman"/>
        <family val="1"/>
        <charset val="1"/>
      </rPr>
      <t xml:space="preserve">DEBT</t>
    </r>
    <r>
      <rPr>
        <sz val="11"/>
        <rFont val="Times New Roman"/>
        <family val="1"/>
        <charset val="1"/>
      </rPr>
      <t xml:space="preserve"> :</t>
    </r>
  </si>
  <si>
    <t xml:space="preserve">      Term loan installment </t>
  </si>
  <si>
    <t xml:space="preserve">      Interest on Term Loan</t>
  </si>
  <si>
    <t xml:space="preserve">      TOTAL OF ' B '</t>
  </si>
  <si>
    <t xml:space="preserve">C   Debt Service Coverage Ratio </t>
  </si>
  <si>
    <t xml:space="preserve">      DSCR        [ A / B ]</t>
  </si>
  <si>
    <t xml:space="preserve">D   Average DSCR</t>
  </si>
  <si>
    <t xml:space="preserve"> ANNEXURE NO.5</t>
  </si>
  <si>
    <t xml:space="preserve">ANALYSIS OF RETURN ON INVESTMENT :</t>
  </si>
  <si>
    <t xml:space="preserve">1. Return on Investment       =</t>
  </si>
  <si>
    <t xml:space="preserve">  Average Return  x 100</t>
  </si>
  <si>
    <t xml:space="preserve">    Capital Employed</t>
  </si>
  <si>
    <t xml:space="preserve">2.   Return                                 = </t>
  </si>
  <si>
    <t xml:space="preserve">Profit before tax + Depreciation + Interest on term loan</t>
  </si>
  <si>
    <t xml:space="preserve">3.   Capital Employed            =</t>
  </si>
  <si>
    <t xml:space="preserve">Cost of the Project</t>
  </si>
  <si>
    <t xml:space="preserve">RETURN ON INVESTMENT  :</t>
  </si>
  <si>
    <t xml:space="preserve">O P E R T I N G  Y E A R S</t>
  </si>
  <si>
    <t xml:space="preserve">Profit before tax</t>
  </si>
  <si>
    <t xml:space="preserve">Depreciation</t>
  </si>
  <si>
    <t xml:space="preserve">Interest on Term Loan</t>
  </si>
  <si>
    <t xml:space="preserve">#  Average Return        </t>
  </si>
  <si>
    <t xml:space="preserve">#  Capital Employed   </t>
  </si>
  <si>
    <t xml:space="preserve">#  Return on Investment   </t>
  </si>
  <si>
    <t xml:space="preserve">ANNEXURE NO.6</t>
  </si>
  <si>
    <t xml:space="preserve">Assumption and workings notes to the Financial Statements of the Project Report:</t>
  </si>
  <si>
    <t xml:space="preserve">Revenue</t>
  </si>
  <si>
    <t xml:space="preserve">Sale of HDPE/pp Fabrics</t>
  </si>
  <si>
    <t xml:space="preserve">Total Quantity Estimated to be sold for a month</t>
  </si>
  <si>
    <t xml:space="preserve">50 tons</t>
  </si>
  <si>
    <t xml:space="preserve">Sale value of each Ton</t>
  </si>
  <si>
    <t xml:space="preserve">Monthly Revenue</t>
  </si>
  <si>
    <t xml:space="preserve">Yearly Revenue</t>
  </si>
  <si>
    <t xml:space="preserve">First year Revenue for 6 months</t>
  </si>
  <si>
    <t xml:space="preserve">Every year the Revenue is estimated to increase
by 20%.</t>
  </si>
  <si>
    <t xml:space="preserve">Material Purchase Costs</t>
  </si>
  <si>
    <t xml:space="preserve">The material is estimated to cost at 90% of sales price.
The cost for 1 year is 390*90% = 351 Lakhs</t>
  </si>
  <si>
    <t xml:space="preserve">Salary</t>
  </si>
  <si>
    <t xml:space="preserve">S.No.</t>
  </si>
  <si>
    <t xml:space="preserve">Category of Employee</t>
  </si>
  <si>
    <t xml:space="preserve">No.of</t>
  </si>
  <si>
    <t xml:space="preserve">Salary per</t>
  </si>
  <si>
    <t xml:space="preserve">Employees</t>
  </si>
  <si>
    <t xml:space="preserve">Month</t>
  </si>
  <si>
    <t xml:space="preserve">Annuam</t>
  </si>
  <si>
    <t xml:space="preserve">Managers</t>
  </si>
  <si>
    <t xml:space="preserve">Helpers</t>
  </si>
  <si>
    <t xml:space="preserve">Accountant</t>
  </si>
  <si>
    <t xml:space="preserve">Note: Increament in salary is taken at 5% per annum</t>
  </si>
  <si>
    <t xml:space="preserve">Power</t>
  </si>
  <si>
    <t xml:space="preserve">Power Charges is estimated at Rs.1000/- per month and provision made for increase</t>
  </si>
  <si>
    <t xml:space="preserve">in rates @ 5% per annuam</t>
  </si>
  <si>
    <t xml:space="preserve">Depreciation:</t>
  </si>
  <si>
    <t xml:space="preserve">Depreciation is calculated at the rates prescribed under</t>
  </si>
  <si>
    <t xml:space="preserve">the Income Tax Act. Separate Annexure made</t>
  </si>
  <si>
    <t xml:space="preserve">Interest:</t>
  </si>
  <si>
    <t xml:space="preserve">Interest on term loan is calculated at 13% per annum</t>
  </si>
  <si>
    <t xml:space="preserve">Term loan will be repaid in 4 year</t>
  </si>
  <si>
    <t xml:space="preserve">Selling and Administration Expenses:</t>
  </si>
  <si>
    <t xml:space="preserve">Selling expenses includes sales commission, Post &amp; Telephone expenses and other</t>
  </si>
  <si>
    <t xml:space="preserve">Office maintenance expenses.</t>
  </si>
  <si>
    <t xml:space="preserve">It is estimated at Rs.15,000/- per month and provision made for increase in cost</t>
  </si>
  <si>
    <t xml:space="preserve">at 5% per annuam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</si>
</sst>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0"/>
    <numFmt numFmtId="166" formatCode="General"/>
    <numFmt numFmtId="167" formatCode="_(* #,##0.00_);_(* \(#,##0.00\);_(* \-??_);_(@_)"/>
    <numFmt numFmtId="168" formatCode="_ * #,##0.00_ ;_ * \-#,##0.00_ ;_ * \-??_ ;_ @_ "/>
    <numFmt numFmtId="169" formatCode="mm:ss.0"/>
    <numFmt numFmtId="170" formatCode="0.00"/>
    <numFmt numFmtId="171" formatCode="#,##0.00;\-#,##0.00"/>
    <numFmt numFmtId="172" formatCode="_(* #,##0_);_(* \(#,##0\);_(* \-??_);_(@_)"/>
    <numFmt numFmtId="173" formatCode="0%"/>
    <numFmt numFmtId="174" formatCode="#,##0;\-#,##0"/>
    <numFmt numFmtId="175" formatCode="0.00%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sz val="25"/>
      <color rgb="FFFFFFFF"/>
      <name val="Times New Roman"/>
      <family val="1"/>
      <charset val="1"/>
    </font>
    <font>
      <u val="single"/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i val="true"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u val="single"/>
      <sz val="11"/>
      <name val="Times New Roman"/>
      <family val="1"/>
      <charset val="1"/>
    </font>
    <font>
      <b val="true"/>
      <u val="single"/>
      <sz val="11"/>
      <name val="Times New Roman"/>
      <family val="1"/>
      <charset val="1"/>
    </font>
    <font>
      <b val="true"/>
      <i val="true"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2A6099"/>
        <bgColor rgb="FF666699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1" fillId="0" borderId="4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1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1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2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1" fillId="0" borderId="0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1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12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2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7" fontId="11" fillId="0" borderId="4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7" fontId="11" fillId="0" borderId="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1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3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1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1" fillId="0" borderId="6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1" fillId="0" borderId="8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1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1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1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11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11" fillId="0" borderId="1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11" fillId="0" borderId="6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11" fillId="0" borderId="1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11" fillId="0" borderId="7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11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9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1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1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11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2" fillId="0" borderId="0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5" fillId="0" borderId="0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4" fontId="11" fillId="0" borderId="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11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2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4" xfId="15" applyFont="true" applyBorder="true" applyAlignment="true" applyProtection="true">
      <alignment horizontal="left" vertical="bottom" textRotation="0" wrapText="false" indent="3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1" fillId="0" borderId="3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1" fillId="0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1" fillId="0" borderId="13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1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1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6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1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1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3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3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11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5" fontId="11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11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40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17" activeCellId="0" sqref="A17"/>
    </sheetView>
  </sheetViews>
  <sheetFormatPr defaultColWidth="8.8671875" defaultRowHeight="12.75" zeroHeight="false" outlineLevelRow="0" outlineLevelCol="0"/>
  <cols>
    <col collapsed="false" customWidth="true" hidden="false" outlineLevel="0" max="1" min="1" style="1" width="16.42"/>
    <col collapsed="false" customWidth="true" hidden="false" outlineLevel="0" max="6" min="2" style="1" width="12.14"/>
    <col collapsed="false" customWidth="true" hidden="false" outlineLevel="0" max="7" min="7" style="1" width="16.42"/>
    <col collapsed="false" customWidth="false" hidden="false" outlineLevel="0" max="1024" min="8" style="1" width="8.86"/>
  </cols>
  <sheetData>
    <row r="1" customFormat="false" ht="12.75" hidden="false" customHeight="false" outlineLevel="0" collapsed="false">
      <c r="A1" s="2"/>
      <c r="B1" s="2"/>
      <c r="C1" s="2"/>
      <c r="D1" s="2"/>
      <c r="E1" s="2"/>
      <c r="F1" s="2"/>
      <c r="G1" s="2"/>
    </row>
    <row r="2" customFormat="false" ht="12.8" hidden="false" customHeight="true" outlineLevel="0" collapsed="false">
      <c r="A2" s="3" t="s">
        <v>0</v>
      </c>
      <c r="B2" s="2"/>
      <c r="C2" s="2"/>
      <c r="D2" s="4" t="s">
        <v>1</v>
      </c>
      <c r="E2" s="4"/>
      <c r="F2" s="4"/>
      <c r="G2" s="4"/>
    </row>
    <row r="3" customFormat="false" ht="12.8" hidden="false" customHeight="false" outlineLevel="0" collapsed="false">
      <c r="A3" s="2" t="s">
        <v>2</v>
      </c>
      <c r="B3" s="2"/>
      <c r="C3" s="2"/>
      <c r="D3" s="4"/>
      <c r="E3" s="4"/>
      <c r="F3" s="4"/>
      <c r="G3" s="4"/>
    </row>
    <row r="4" customFormat="false" ht="12.8" hidden="false" customHeight="false" outlineLevel="0" collapsed="false">
      <c r="A4" s="2" t="s">
        <v>3</v>
      </c>
      <c r="B4" s="2"/>
      <c r="C4" s="2"/>
      <c r="D4" s="4"/>
      <c r="E4" s="4"/>
      <c r="F4" s="4"/>
      <c r="G4" s="4"/>
    </row>
    <row r="5" customFormat="false" ht="12.8" hidden="false" customHeight="false" outlineLevel="0" collapsed="false">
      <c r="A5" s="2"/>
      <c r="B5" s="2"/>
      <c r="C5" s="2"/>
      <c r="D5" s="4"/>
      <c r="E5" s="4"/>
      <c r="F5" s="4"/>
      <c r="G5" s="4"/>
    </row>
    <row r="6" customFormat="false" ht="12.8" hidden="false" customHeight="false" outlineLevel="0" collapsed="false">
      <c r="A6" s="2"/>
      <c r="B6" s="2"/>
      <c r="C6" s="2"/>
      <c r="D6" s="4"/>
      <c r="E6" s="4"/>
      <c r="F6" s="4"/>
      <c r="G6" s="4"/>
    </row>
    <row r="7" customFormat="false" ht="12.8" hidden="false" customHeight="false" outlineLevel="0" collapsed="false">
      <c r="A7" s="2"/>
      <c r="B7" s="2"/>
      <c r="C7" s="2"/>
      <c r="D7" s="4"/>
      <c r="E7" s="4"/>
      <c r="F7" s="4"/>
      <c r="G7" s="4"/>
    </row>
    <row r="8" customFormat="false" ht="12.8" hidden="false" customHeight="false" outlineLevel="0" collapsed="false">
      <c r="A8" s="2"/>
      <c r="B8" s="2"/>
      <c r="C8" s="5"/>
      <c r="D8" s="4"/>
      <c r="E8" s="4"/>
      <c r="F8" s="4"/>
      <c r="G8" s="4"/>
    </row>
    <row r="9" customFormat="false" ht="12.8" hidden="false" customHeight="false" outlineLevel="0" collapsed="false">
      <c r="A9" s="2"/>
      <c r="B9" s="2"/>
      <c r="C9" s="2"/>
      <c r="D9" s="4"/>
      <c r="E9" s="4"/>
      <c r="F9" s="4"/>
      <c r="G9" s="4"/>
    </row>
    <row r="10" customFormat="false" ht="12.8" hidden="false" customHeight="false" outlineLevel="0" collapsed="false">
      <c r="A10" s="6" t="s">
        <v>4</v>
      </c>
      <c r="B10" s="2"/>
      <c r="C10" s="7"/>
      <c r="D10" s="4"/>
      <c r="E10" s="4"/>
      <c r="F10" s="4"/>
      <c r="G10" s="4"/>
    </row>
    <row r="11" customFormat="false" ht="12.8" hidden="false" customHeight="false" outlineLevel="0" collapsed="false">
      <c r="A11" s="2" t="s">
        <v>5</v>
      </c>
      <c r="B11" s="2"/>
      <c r="C11" s="2"/>
      <c r="D11" s="4"/>
      <c r="E11" s="4"/>
      <c r="F11" s="4"/>
      <c r="G11" s="4"/>
    </row>
    <row r="12" customFormat="false" ht="12.8" hidden="false" customHeight="false" outlineLevel="0" collapsed="false">
      <c r="A12" s="2" t="s">
        <v>6</v>
      </c>
      <c r="B12" s="2"/>
      <c r="C12" s="2"/>
      <c r="D12" s="4"/>
      <c r="E12" s="4"/>
      <c r="F12" s="4"/>
      <c r="G12" s="4"/>
    </row>
    <row r="13" customFormat="false" ht="12.8" hidden="false" customHeight="false" outlineLevel="0" collapsed="false">
      <c r="A13" s="2" t="s">
        <v>7</v>
      </c>
      <c r="B13" s="2"/>
      <c r="C13" s="7"/>
      <c r="D13" s="4"/>
      <c r="E13" s="4"/>
      <c r="F13" s="4"/>
      <c r="G13" s="4"/>
    </row>
    <row r="14" customFormat="false" ht="12.8" hidden="false" customHeight="false" outlineLevel="0" collapsed="false">
      <c r="A14" s="2"/>
      <c r="B14" s="2"/>
      <c r="C14" s="7"/>
      <c r="D14" s="4"/>
      <c r="E14" s="4"/>
      <c r="F14" s="4"/>
      <c r="G14" s="4"/>
    </row>
    <row r="15" customFormat="false" ht="12.8" hidden="false" customHeight="false" outlineLevel="0" collapsed="false">
      <c r="A15" s="2"/>
      <c r="B15" s="2"/>
      <c r="C15" s="2"/>
      <c r="D15" s="4"/>
      <c r="E15" s="4"/>
      <c r="F15" s="4"/>
      <c r="G15" s="4"/>
    </row>
    <row r="16" customFormat="false" ht="12.8" hidden="false" customHeight="false" outlineLevel="0" collapsed="false">
      <c r="A16" s="8"/>
      <c r="B16" s="2"/>
      <c r="C16" s="2"/>
      <c r="D16" s="4"/>
      <c r="E16" s="4"/>
      <c r="F16" s="4"/>
      <c r="G16" s="4"/>
    </row>
    <row r="17" customFormat="false" ht="12.8" hidden="false" customHeight="false" outlineLevel="0" collapsed="false">
      <c r="A17" s="2"/>
      <c r="B17" s="2"/>
      <c r="C17" s="2"/>
      <c r="D17" s="4"/>
      <c r="E17" s="4"/>
      <c r="F17" s="4"/>
      <c r="G17" s="4"/>
    </row>
    <row r="18" customFormat="false" ht="12.75" hidden="false" customHeight="false" outlineLevel="0" collapsed="false">
      <c r="A18" s="8"/>
      <c r="B18" s="8"/>
      <c r="C18" s="2"/>
      <c r="D18" s="2"/>
      <c r="E18" s="2"/>
      <c r="F18" s="2"/>
      <c r="G18" s="2"/>
    </row>
    <row r="19" customFormat="false" ht="12.75" hidden="false" customHeight="false" outlineLevel="0" collapsed="false">
      <c r="A19" s="2"/>
      <c r="B19" s="2"/>
      <c r="C19" s="2"/>
      <c r="D19" s="2"/>
      <c r="E19" s="2"/>
      <c r="F19" s="2"/>
      <c r="G19" s="2"/>
    </row>
    <row r="20" customFormat="false" ht="12.75" hidden="false" customHeight="false" outlineLevel="0" collapsed="false">
      <c r="A20" s="6"/>
      <c r="B20" s="2"/>
      <c r="C20" s="2"/>
      <c r="D20" s="2"/>
      <c r="E20" s="2"/>
      <c r="F20" s="2"/>
      <c r="G20" s="2"/>
    </row>
    <row r="21" customFormat="false" ht="15.75" hidden="false" customHeight="true" outlineLevel="0" collapsed="false">
      <c r="A21" s="2"/>
      <c r="B21" s="2"/>
      <c r="C21" s="2"/>
      <c r="D21" s="2"/>
      <c r="E21" s="2"/>
      <c r="F21" s="2"/>
      <c r="G21" s="2"/>
    </row>
    <row r="22" customFormat="false" ht="42" hidden="false" customHeight="true" outlineLevel="0" collapsed="false">
      <c r="A22" s="9" t="s">
        <v>8</v>
      </c>
      <c r="B22" s="9"/>
      <c r="C22" s="9"/>
      <c r="D22" s="9"/>
      <c r="E22" s="9"/>
      <c r="F22" s="9"/>
      <c r="G22" s="9"/>
    </row>
    <row r="23" customFormat="false" ht="12.75" hidden="false" customHeight="true" outlineLevel="0" collapsed="false">
      <c r="A23" s="9" t="s">
        <v>9</v>
      </c>
      <c r="B23" s="9"/>
      <c r="C23" s="9"/>
      <c r="D23" s="9"/>
      <c r="E23" s="9"/>
      <c r="F23" s="9"/>
      <c r="G23" s="9"/>
    </row>
    <row r="24" customFormat="false" ht="12.75" hidden="false" customHeight="false" outlineLevel="0" collapsed="false">
      <c r="A24" s="10" t="s">
        <v>10</v>
      </c>
      <c r="B24" s="10"/>
      <c r="C24" s="10"/>
      <c r="D24" s="10"/>
      <c r="E24" s="10"/>
      <c r="F24" s="10"/>
      <c r="G24" s="10"/>
    </row>
    <row r="25" customFormat="false" ht="12.75" hidden="false" customHeight="false" outlineLevel="0" collapsed="false">
      <c r="A25" s="2"/>
      <c r="B25" s="2"/>
      <c r="C25" s="2"/>
      <c r="D25" s="2"/>
      <c r="E25" s="2"/>
      <c r="F25" s="2"/>
      <c r="G25" s="2"/>
    </row>
    <row r="26" customFormat="false" ht="12.75" hidden="false" customHeight="false" outlineLevel="0" collapsed="false">
      <c r="A26" s="2"/>
      <c r="B26" s="2"/>
      <c r="C26" s="2"/>
      <c r="D26" s="2"/>
      <c r="E26" s="2"/>
      <c r="F26" s="2"/>
      <c r="G26" s="2"/>
    </row>
    <row r="27" customFormat="false" ht="12.75" hidden="false" customHeight="false" outlineLevel="0" collapsed="false">
      <c r="A27" s="8"/>
      <c r="B27" s="2"/>
      <c r="C27" s="2"/>
      <c r="D27" s="2"/>
      <c r="E27" s="2"/>
      <c r="F27" s="2"/>
      <c r="G27" s="2"/>
    </row>
    <row r="28" customFormat="false" ht="12.75" hidden="false" customHeight="false" outlineLevel="0" collapsed="false">
      <c r="A28" s="2"/>
      <c r="B28" s="2"/>
      <c r="C28" s="2"/>
      <c r="D28" s="2"/>
      <c r="E28" s="2"/>
      <c r="F28" s="2"/>
      <c r="G28" s="2"/>
    </row>
    <row r="29" customFormat="false" ht="12.75" hidden="false" customHeight="false" outlineLevel="0" collapsed="false">
      <c r="A29" s="2"/>
      <c r="B29" s="2"/>
      <c r="C29" s="2"/>
      <c r="D29" s="2"/>
      <c r="E29" s="6" t="s">
        <v>11</v>
      </c>
      <c r="F29" s="2"/>
      <c r="G29" s="2"/>
    </row>
    <row r="30" customFormat="false" ht="12.75" hidden="false" customHeight="false" outlineLevel="0" collapsed="false">
      <c r="A30" s="2"/>
      <c r="B30" s="2"/>
      <c r="C30" s="2"/>
      <c r="D30" s="2"/>
      <c r="E30" s="6" t="s">
        <v>12</v>
      </c>
      <c r="F30" s="2"/>
      <c r="G30" s="2"/>
    </row>
    <row r="31" customFormat="false" ht="12.75" hidden="false" customHeight="false" outlineLevel="0" collapsed="false">
      <c r="A31" s="2"/>
      <c r="B31" s="2"/>
      <c r="C31" s="2"/>
      <c r="D31" s="2"/>
      <c r="E31" s="2" t="s">
        <v>13</v>
      </c>
      <c r="F31" s="2"/>
      <c r="G31" s="2"/>
    </row>
    <row r="32" customFormat="false" ht="12.75" hidden="false" customHeight="false" outlineLevel="0" collapsed="false">
      <c r="A32" s="2"/>
      <c r="B32" s="2"/>
      <c r="C32" s="2"/>
      <c r="D32" s="2"/>
      <c r="E32" s="2" t="s">
        <v>14</v>
      </c>
      <c r="F32" s="2"/>
      <c r="G32" s="2"/>
    </row>
    <row r="33" customFormat="false" ht="12.75" hidden="false" customHeight="false" outlineLevel="0" collapsed="false">
      <c r="A33" s="2"/>
      <c r="B33" s="2"/>
      <c r="C33" s="2"/>
      <c r="D33" s="2"/>
      <c r="E33" s="2" t="s">
        <v>15</v>
      </c>
      <c r="F33" s="2"/>
      <c r="G33" s="2"/>
    </row>
    <row r="34" customFormat="false" ht="12.75" hidden="false" customHeight="false" outlineLevel="0" collapsed="false">
      <c r="A34" s="2"/>
      <c r="B34" s="2"/>
      <c r="C34" s="2"/>
      <c r="D34" s="2"/>
      <c r="E34" s="2" t="s">
        <v>16</v>
      </c>
      <c r="F34" s="2"/>
      <c r="G34" s="2"/>
    </row>
    <row r="35" customFormat="false" ht="12.75" hidden="false" customHeight="false" outlineLevel="0" collapsed="false">
      <c r="A35" s="2"/>
      <c r="B35" s="2"/>
      <c r="C35" s="2"/>
      <c r="D35" s="2"/>
      <c r="E35" s="2" t="s">
        <v>17</v>
      </c>
      <c r="F35" s="2"/>
      <c r="G35" s="2"/>
    </row>
    <row r="36" customFormat="false" ht="12.75" hidden="false" customHeight="false" outlineLevel="0" collapsed="false">
      <c r="A36" s="2"/>
      <c r="B36" s="2"/>
      <c r="C36" s="2"/>
      <c r="D36" s="2"/>
      <c r="E36" s="2" t="s">
        <v>18</v>
      </c>
      <c r="F36" s="2"/>
      <c r="G36" s="2"/>
    </row>
    <row r="37" customFormat="false" ht="12.75" hidden="false" customHeight="false" outlineLevel="0" collapsed="false">
      <c r="A37" s="2"/>
      <c r="B37" s="2"/>
      <c r="C37" s="2"/>
      <c r="D37" s="2"/>
      <c r="E37" s="2" t="s">
        <v>19</v>
      </c>
      <c r="F37" s="2"/>
      <c r="G37" s="2"/>
    </row>
    <row r="38" customFormat="false" ht="12.75" hidden="false" customHeight="false" outlineLevel="0" collapsed="false">
      <c r="A38" s="2"/>
      <c r="B38" s="2"/>
      <c r="C38" s="2"/>
      <c r="D38" s="2"/>
      <c r="E38" s="2"/>
      <c r="F38" s="2"/>
      <c r="G38" s="2"/>
    </row>
    <row r="39" customFormat="false" ht="12.75" hidden="false" customHeight="false" outlineLevel="0" collapsed="false">
      <c r="A39" s="2"/>
      <c r="B39" s="2"/>
      <c r="C39" s="2"/>
      <c r="D39" s="2"/>
      <c r="E39" s="2"/>
      <c r="F39" s="2"/>
      <c r="G39" s="2"/>
    </row>
    <row r="40" customFormat="false" ht="12.75" hidden="false" customHeight="false" outlineLevel="0" collapsed="false">
      <c r="A40" s="2"/>
      <c r="B40" s="2"/>
      <c r="C40" s="2"/>
      <c r="D40" s="2"/>
      <c r="E40" s="2"/>
      <c r="F40" s="2"/>
      <c r="G40" s="2"/>
    </row>
  </sheetData>
  <mergeCells count="4">
    <mergeCell ref="D2:G17"/>
    <mergeCell ref="A22:G22"/>
    <mergeCell ref="A23:G23"/>
    <mergeCell ref="A24:G24"/>
  </mergeCells>
  <printOptions headings="false" gridLines="false" gridLinesSet="true" horizontalCentered="true" verticalCentered="true"/>
  <pageMargins left="0.570138888888889" right="0.25" top="1.17986111111111" bottom="0.9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2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13.01953125" defaultRowHeight="15" zeroHeight="false" outlineLevelRow="0" outlineLevelCol="0"/>
  <cols>
    <col collapsed="false" customWidth="true" hidden="false" outlineLevel="0" max="1" min="1" style="12" width="32.29"/>
    <col collapsed="false" customWidth="false" hidden="false" outlineLevel="0" max="2" min="2" style="12" width="13.01"/>
    <col collapsed="false" customWidth="false" hidden="false" outlineLevel="0" max="3" min="3" style="39" width="13.01"/>
    <col collapsed="false" customWidth="true" hidden="false" outlineLevel="0" max="4" min="4" style="12" width="15"/>
    <col collapsed="false" customWidth="false" hidden="false" outlineLevel="0" max="6" min="5" style="12" width="13.01"/>
    <col collapsed="false" customWidth="true" hidden="false" outlineLevel="0" max="7" min="7" style="12" width="11.86"/>
    <col collapsed="false" customWidth="false" hidden="false" outlineLevel="0" max="1024" min="8" style="12" width="13.01"/>
  </cols>
  <sheetData>
    <row r="2" customFormat="false" ht="15" hidden="false" customHeight="false" outlineLevel="0" collapsed="false">
      <c r="A2" s="55" t="str">
        <f aca="false">BEP!A1</f>
        <v>M/S. abc cult</v>
      </c>
    </row>
    <row r="3" customFormat="false" ht="15" hidden="false" customHeight="false" outlineLevel="0" collapsed="false">
      <c r="A3" s="55" t="s">
        <v>157</v>
      </c>
    </row>
    <row r="5" customFormat="false" ht="15" hidden="false" customHeight="false" outlineLevel="0" collapsed="false">
      <c r="A5" s="124" t="s">
        <v>158</v>
      </c>
      <c r="C5" s="57"/>
      <c r="D5" s="12" t="s">
        <v>118</v>
      </c>
      <c r="G5" s="66" t="s">
        <v>159</v>
      </c>
    </row>
    <row r="6" s="11" customFormat="true" ht="15" hidden="false" customHeight="false" outlineLevel="0" collapsed="false">
      <c r="A6" s="125" t="s">
        <v>3</v>
      </c>
      <c r="B6" s="18" t="s">
        <v>160</v>
      </c>
      <c r="C6" s="126" t="s">
        <v>161</v>
      </c>
      <c r="D6" s="18" t="s">
        <v>162</v>
      </c>
      <c r="E6" s="127" t="s">
        <v>163</v>
      </c>
      <c r="F6" s="18" t="s">
        <v>164</v>
      </c>
      <c r="G6" s="128" t="s">
        <v>165</v>
      </c>
    </row>
    <row r="7" s="11" customFormat="true" ht="15" hidden="false" customHeight="false" outlineLevel="0" collapsed="false">
      <c r="A7" s="129"/>
      <c r="B7" s="21"/>
      <c r="C7" s="39" t="s">
        <v>166</v>
      </c>
      <c r="D7" s="21" t="s">
        <v>167</v>
      </c>
      <c r="E7" s="30" t="s">
        <v>166</v>
      </c>
      <c r="F7" s="21" t="s">
        <v>168</v>
      </c>
      <c r="G7" s="111" t="s">
        <v>169</v>
      </c>
    </row>
    <row r="8" customFormat="false" ht="15" hidden="false" customHeight="false" outlineLevel="0" collapsed="false">
      <c r="A8" s="125" t="n">
        <v>0</v>
      </c>
      <c r="B8" s="18" t="n">
        <v>1</v>
      </c>
      <c r="C8" s="126" t="n">
        <v>56</v>
      </c>
      <c r="D8" s="130" t="n">
        <v>0</v>
      </c>
      <c r="E8" s="131" t="n">
        <f aca="false">+C8-D8</f>
        <v>56</v>
      </c>
      <c r="F8" s="132" t="n">
        <v>0</v>
      </c>
      <c r="G8" s="128"/>
    </row>
    <row r="9" customFormat="false" ht="15" hidden="false" customHeight="false" outlineLevel="0" collapsed="false">
      <c r="A9" s="129"/>
      <c r="B9" s="21" t="n">
        <v>2</v>
      </c>
      <c r="C9" s="39" t="n">
        <f aca="false">+E8</f>
        <v>56</v>
      </c>
      <c r="D9" s="70" t="n">
        <v>0</v>
      </c>
      <c r="E9" s="133" t="n">
        <f aca="false">+C9-D9</f>
        <v>56</v>
      </c>
      <c r="F9" s="134" t="n">
        <v>0</v>
      </c>
      <c r="G9" s="135"/>
    </row>
    <row r="10" customFormat="false" ht="15" hidden="false" customHeight="false" outlineLevel="0" collapsed="false">
      <c r="A10" s="129"/>
      <c r="B10" s="21" t="n">
        <v>3</v>
      </c>
      <c r="C10" s="39" t="n">
        <f aca="false">+E9</f>
        <v>56</v>
      </c>
      <c r="D10" s="70" t="n">
        <v>2</v>
      </c>
      <c r="E10" s="133" t="n">
        <f aca="false">+C10-D10</f>
        <v>54</v>
      </c>
      <c r="F10" s="134" t="n">
        <f aca="false">(+C10*13%)/4</f>
        <v>1.82</v>
      </c>
      <c r="G10" s="135"/>
    </row>
    <row r="11" customFormat="false" ht="15" hidden="false" customHeight="false" outlineLevel="0" collapsed="false">
      <c r="A11" s="110"/>
      <c r="B11" s="25" t="n">
        <v>4</v>
      </c>
      <c r="C11" s="44" t="n">
        <f aca="false">+E10</f>
        <v>54</v>
      </c>
      <c r="D11" s="78" t="n">
        <v>2</v>
      </c>
      <c r="E11" s="48" t="n">
        <f aca="false">+C11-D11</f>
        <v>52</v>
      </c>
      <c r="F11" s="134" t="n">
        <f aca="false">(+C11*13%)/4</f>
        <v>1.755</v>
      </c>
      <c r="G11" s="136" t="n">
        <f aca="false">SUM(F8:F11)</f>
        <v>3.575</v>
      </c>
    </row>
    <row r="12" customFormat="false" ht="15" hidden="false" customHeight="false" outlineLevel="0" collapsed="false">
      <c r="A12" s="21" t="s">
        <v>170</v>
      </c>
      <c r="B12" s="135" t="n">
        <v>1</v>
      </c>
      <c r="C12" s="39" t="n">
        <f aca="false">+E11</f>
        <v>52</v>
      </c>
      <c r="D12" s="112" t="n">
        <v>3</v>
      </c>
      <c r="E12" s="133" t="n">
        <f aca="false">+C12-D12</f>
        <v>49</v>
      </c>
      <c r="F12" s="132" t="n">
        <f aca="false">(+C12*13%)/4</f>
        <v>1.69</v>
      </c>
      <c r="G12" s="135"/>
    </row>
    <row r="13" customFormat="false" ht="15" hidden="false" customHeight="false" outlineLevel="0" collapsed="false">
      <c r="A13" s="21"/>
      <c r="B13" s="135" t="n">
        <v>2</v>
      </c>
      <c r="C13" s="39" t="n">
        <f aca="false">+E12</f>
        <v>49</v>
      </c>
      <c r="D13" s="40" t="n">
        <v>3</v>
      </c>
      <c r="E13" s="133" t="n">
        <f aca="false">+C13-D13</f>
        <v>46</v>
      </c>
      <c r="F13" s="134" t="n">
        <f aca="false">(+C13*13%)/4</f>
        <v>1.5925</v>
      </c>
      <c r="G13" s="135"/>
    </row>
    <row r="14" customFormat="false" ht="15" hidden="false" customHeight="false" outlineLevel="0" collapsed="false">
      <c r="A14" s="21"/>
      <c r="B14" s="135" t="n">
        <v>3</v>
      </c>
      <c r="C14" s="39" t="n">
        <f aca="false">+E13</f>
        <v>46</v>
      </c>
      <c r="D14" s="40" t="n">
        <v>3</v>
      </c>
      <c r="E14" s="133" t="n">
        <f aca="false">+C14-D14</f>
        <v>43</v>
      </c>
      <c r="F14" s="134" t="n">
        <f aca="false">(+C14*13%)/4</f>
        <v>1.495</v>
      </c>
      <c r="G14" s="135"/>
    </row>
    <row r="15" customFormat="false" ht="15" hidden="false" customHeight="false" outlineLevel="0" collapsed="false">
      <c r="A15" s="25"/>
      <c r="B15" s="111" t="n">
        <v>4</v>
      </c>
      <c r="C15" s="44" t="n">
        <f aca="false">+E14</f>
        <v>43</v>
      </c>
      <c r="D15" s="137" t="n">
        <v>3</v>
      </c>
      <c r="E15" s="48" t="n">
        <f aca="false">+C15-D15</f>
        <v>40</v>
      </c>
      <c r="F15" s="134" t="n">
        <f aca="false">(+C15*13%)/4</f>
        <v>1.3975</v>
      </c>
      <c r="G15" s="136" t="n">
        <f aca="false">SUM(F12:F15)</f>
        <v>6.175</v>
      </c>
    </row>
    <row r="16" customFormat="false" ht="15" hidden="false" customHeight="false" outlineLevel="0" collapsed="false">
      <c r="A16" s="21" t="s">
        <v>171</v>
      </c>
      <c r="B16" s="135" t="n">
        <v>1</v>
      </c>
      <c r="C16" s="39" t="n">
        <f aca="false">+E15</f>
        <v>40</v>
      </c>
      <c r="D16" s="112" t="n">
        <v>4</v>
      </c>
      <c r="E16" s="133" t="n">
        <f aca="false">+C16-D16</f>
        <v>36</v>
      </c>
      <c r="F16" s="132" t="n">
        <f aca="false">(+C16*13%)/4</f>
        <v>1.3</v>
      </c>
      <c r="G16" s="135"/>
    </row>
    <row r="17" customFormat="false" ht="15" hidden="false" customHeight="false" outlineLevel="0" collapsed="false">
      <c r="A17" s="21"/>
      <c r="B17" s="135" t="n">
        <v>2</v>
      </c>
      <c r="C17" s="39" t="n">
        <f aca="false">+E16</f>
        <v>36</v>
      </c>
      <c r="D17" s="40" t="n">
        <v>4</v>
      </c>
      <c r="E17" s="133" t="n">
        <f aca="false">+C17-D17</f>
        <v>32</v>
      </c>
      <c r="F17" s="134" t="n">
        <f aca="false">(+C17*13%)/4</f>
        <v>1.17</v>
      </c>
      <c r="G17" s="135"/>
    </row>
    <row r="18" customFormat="false" ht="15" hidden="false" customHeight="false" outlineLevel="0" collapsed="false">
      <c r="A18" s="21"/>
      <c r="B18" s="135" t="n">
        <v>3</v>
      </c>
      <c r="C18" s="39" t="n">
        <f aca="false">+E17</f>
        <v>32</v>
      </c>
      <c r="D18" s="40" t="n">
        <v>4</v>
      </c>
      <c r="E18" s="133" t="n">
        <f aca="false">+C18-D18</f>
        <v>28</v>
      </c>
      <c r="F18" s="134" t="n">
        <f aca="false">(+C18*13%)/4</f>
        <v>1.04</v>
      </c>
      <c r="G18" s="135"/>
    </row>
    <row r="19" customFormat="false" ht="15" hidden="false" customHeight="false" outlineLevel="0" collapsed="false">
      <c r="A19" s="25"/>
      <c r="B19" s="111" t="n">
        <v>4</v>
      </c>
      <c r="C19" s="44" t="n">
        <f aca="false">+E18</f>
        <v>28</v>
      </c>
      <c r="D19" s="137" t="n">
        <v>4</v>
      </c>
      <c r="E19" s="48" t="n">
        <f aca="false">+C19-D19</f>
        <v>24</v>
      </c>
      <c r="F19" s="134" t="n">
        <f aca="false">(+C19*13%)/4</f>
        <v>0.91</v>
      </c>
      <c r="G19" s="136" t="n">
        <f aca="false">SUM(F16:F19)</f>
        <v>4.42</v>
      </c>
    </row>
    <row r="20" customFormat="false" ht="15" hidden="false" customHeight="false" outlineLevel="0" collapsed="false">
      <c r="A20" s="21" t="s">
        <v>172</v>
      </c>
      <c r="B20" s="135" t="n">
        <v>1</v>
      </c>
      <c r="C20" s="39" t="n">
        <f aca="false">+E19</f>
        <v>24</v>
      </c>
      <c r="D20" s="112" t="n">
        <v>6</v>
      </c>
      <c r="E20" s="133" t="n">
        <f aca="false">+C20-D20</f>
        <v>18</v>
      </c>
      <c r="F20" s="132" t="n">
        <f aca="false">(+C20*13%)/4</f>
        <v>0.78</v>
      </c>
      <c r="G20" s="135"/>
    </row>
    <row r="21" customFormat="false" ht="15" hidden="false" customHeight="false" outlineLevel="0" collapsed="false">
      <c r="A21" s="21"/>
      <c r="B21" s="135" t="n">
        <v>2</v>
      </c>
      <c r="C21" s="39" t="n">
        <f aca="false">+E20</f>
        <v>18</v>
      </c>
      <c r="D21" s="40" t="n">
        <v>6</v>
      </c>
      <c r="E21" s="133" t="n">
        <f aca="false">+C21-D21</f>
        <v>12</v>
      </c>
      <c r="F21" s="134" t="n">
        <f aca="false">(+C21*13%)/4</f>
        <v>0.585</v>
      </c>
      <c r="G21" s="135"/>
    </row>
    <row r="22" customFormat="false" ht="15" hidden="false" customHeight="false" outlineLevel="0" collapsed="false">
      <c r="A22" s="21"/>
      <c r="B22" s="135" t="n">
        <v>3</v>
      </c>
      <c r="C22" s="39" t="n">
        <f aca="false">+E21</f>
        <v>12</v>
      </c>
      <c r="D22" s="40" t="n">
        <v>6</v>
      </c>
      <c r="E22" s="133" t="n">
        <f aca="false">+C22-D22</f>
        <v>6</v>
      </c>
      <c r="F22" s="134" t="n">
        <f aca="false">(+C22*13%)/4</f>
        <v>0.39</v>
      </c>
      <c r="G22" s="135"/>
    </row>
    <row r="23" customFormat="false" ht="15" hidden="false" customHeight="false" outlineLevel="0" collapsed="false">
      <c r="A23" s="25"/>
      <c r="B23" s="111" t="n">
        <v>4</v>
      </c>
      <c r="C23" s="44" t="n">
        <f aca="false">+E22</f>
        <v>6</v>
      </c>
      <c r="D23" s="137" t="n">
        <v>6</v>
      </c>
      <c r="E23" s="48" t="n">
        <f aca="false">+C23-D23</f>
        <v>0</v>
      </c>
      <c r="F23" s="138" t="n">
        <f aca="false">(+C23*13%)/4</f>
        <v>0.195</v>
      </c>
      <c r="G23" s="136" t="n">
        <f aca="false">SUM(F20:F23)</f>
        <v>1.95</v>
      </c>
    </row>
    <row r="24" customFormat="false" ht="15" hidden="false" customHeight="false" outlineLevel="0" collapsed="false">
      <c r="D24" s="139"/>
    </row>
    <row r="26" customFormat="false" ht="15" hidden="false" customHeight="false" outlineLevel="0" collapsed="false">
      <c r="A26" s="55" t="s">
        <v>173</v>
      </c>
      <c r="B26" s="12" t="s">
        <v>174</v>
      </c>
    </row>
    <row r="27" customFormat="false" ht="15" hidden="false" customHeight="false" outlineLevel="0" collapsed="false">
      <c r="B27" s="12" t="s">
        <v>175</v>
      </c>
    </row>
  </sheetData>
  <printOptions headings="false" gridLines="false" gridLinesSet="true" horizontalCentered="true" verticalCentered="false"/>
  <pageMargins left="0.45" right="0.45" top="1.2" bottom="1" header="0.511805555555555" footer="0.511805555555555"/>
  <pageSetup paperSize="1" scale="8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10" activeCellId="0" sqref="B10"/>
    </sheetView>
  </sheetViews>
  <sheetFormatPr defaultColWidth="12.58984375" defaultRowHeight="15" zeroHeight="false" outlineLevelRow="0" outlineLevelCol="0"/>
  <cols>
    <col collapsed="false" customWidth="true" hidden="false" outlineLevel="0" max="1" min="1" style="12" width="37.86"/>
    <col collapsed="false" customWidth="true" hidden="false" outlineLevel="0" max="2" min="2" style="12" width="10.14"/>
    <col collapsed="false" customWidth="true" hidden="false" outlineLevel="0" max="5" min="3" style="12" width="9.14"/>
    <col collapsed="false" customWidth="false" hidden="false" outlineLevel="0" max="1024" min="6" style="12" width="12.57"/>
  </cols>
  <sheetData>
    <row r="1" customFormat="false" ht="15" hidden="false" customHeight="false" outlineLevel="0" collapsed="false">
      <c r="A1" s="55" t="str">
        <f aca="false">Interest!A2</f>
        <v>M/S. abc cult</v>
      </c>
    </row>
    <row r="2" customFormat="false" ht="15" hidden="false" customHeight="false" outlineLevel="0" collapsed="false">
      <c r="A2" s="55" t="s">
        <v>176</v>
      </c>
    </row>
    <row r="4" customFormat="false" ht="15" hidden="false" customHeight="false" outlineLevel="0" collapsed="false">
      <c r="A4" s="55" t="s">
        <v>177</v>
      </c>
      <c r="B4" s="29"/>
    </row>
    <row r="5" customFormat="false" ht="15" hidden="false" customHeight="false" outlineLevel="0" collapsed="false">
      <c r="A5" s="16" t="s">
        <v>3</v>
      </c>
      <c r="B5" s="68" t="s">
        <v>101</v>
      </c>
      <c r="C5" s="68"/>
      <c r="D5" s="68"/>
      <c r="E5" s="68"/>
      <c r="F5" s="68"/>
    </row>
    <row r="6" customFormat="false" ht="15" hidden="false" customHeight="false" outlineLevel="0" collapsed="false">
      <c r="A6" s="16"/>
      <c r="B6" s="25" t="n">
        <v>0</v>
      </c>
      <c r="C6" s="116" t="n">
        <v>1</v>
      </c>
      <c r="D6" s="25" t="n">
        <v>2</v>
      </c>
      <c r="E6" s="111" t="n">
        <v>3</v>
      </c>
      <c r="F6" s="111" t="n">
        <v>4</v>
      </c>
    </row>
    <row r="7" customFormat="false" ht="15" hidden="false" customHeight="false" outlineLevel="0" collapsed="false">
      <c r="A7" s="119" t="s">
        <v>178</v>
      </c>
      <c r="B7" s="99"/>
      <c r="C7" s="81"/>
      <c r="D7" s="140"/>
      <c r="E7" s="81"/>
      <c r="F7" s="81"/>
    </row>
    <row r="8" customFormat="false" ht="15" hidden="false" customHeight="false" outlineLevel="0" collapsed="false">
      <c r="A8" s="73" t="s">
        <v>179</v>
      </c>
      <c r="B8" s="80" t="n">
        <f aca="false">+profit!B29</f>
        <v>18.9385</v>
      </c>
      <c r="C8" s="80" t="n">
        <f aca="false">+profit!C29</f>
        <v>54.79355</v>
      </c>
      <c r="D8" s="80" t="n">
        <f aca="false">+profit!D29</f>
        <v>68.9224025</v>
      </c>
      <c r="E8" s="80" t="n">
        <f aca="false">+profit!E29</f>
        <v>86.1448901249998</v>
      </c>
      <c r="F8" s="83" t="n">
        <f aca="false">+profit!F29</f>
        <v>106.12191200625</v>
      </c>
    </row>
    <row r="9" customFormat="false" ht="15" hidden="false" customHeight="false" outlineLevel="0" collapsed="false">
      <c r="A9" s="73" t="s">
        <v>180</v>
      </c>
      <c r="B9" s="74" t="n">
        <f aca="false">+profit!B31</f>
        <v>0.45</v>
      </c>
      <c r="C9" s="74" t="n">
        <f aca="false">+profit!C31</f>
        <v>0.8325</v>
      </c>
      <c r="D9" s="74" t="n">
        <f aca="false">+profit!D31</f>
        <v>0.707625</v>
      </c>
      <c r="E9" s="74" t="n">
        <f aca="false">+profit!E31</f>
        <v>0.60148125</v>
      </c>
      <c r="F9" s="40" t="n">
        <f aca="false">+profit!F31</f>
        <v>0.5112590625</v>
      </c>
    </row>
    <row r="10" customFormat="false" ht="15" hidden="false" customHeight="false" outlineLevel="0" collapsed="false">
      <c r="A10" s="73" t="s">
        <v>181</v>
      </c>
      <c r="B10" s="80" t="n">
        <f aca="false">+profit!B20</f>
        <v>3.575</v>
      </c>
      <c r="C10" s="80" t="n">
        <f aca="false">+profit!C20</f>
        <v>6.175</v>
      </c>
      <c r="D10" s="80" t="n">
        <f aca="false">+profit!D20</f>
        <v>4.42</v>
      </c>
      <c r="E10" s="80" t="n">
        <f aca="false">+profit!E20</f>
        <v>1.95</v>
      </c>
      <c r="F10" s="83" t="n">
        <f aca="false">+profit!F20</f>
        <v>0</v>
      </c>
    </row>
    <row r="11" customFormat="false" ht="15" hidden="false" customHeight="false" outlineLevel="0" collapsed="false">
      <c r="A11" s="73" t="s">
        <v>182</v>
      </c>
      <c r="B11" s="141" t="n">
        <f aca="false">SUM(B8:B10)</f>
        <v>22.9635</v>
      </c>
      <c r="C11" s="141" t="n">
        <f aca="false">SUM(C8:C10)</f>
        <v>61.80105</v>
      </c>
      <c r="D11" s="141" t="n">
        <f aca="false">SUM(D8:D10)</f>
        <v>74.0500274999999</v>
      </c>
      <c r="E11" s="141" t="n">
        <f aca="false">SUM(E8:E10)</f>
        <v>88.6963713749998</v>
      </c>
      <c r="F11" s="95" t="n">
        <f aca="false">SUM(F8:F10)</f>
        <v>106.63317106875</v>
      </c>
    </row>
    <row r="12" customFormat="false" ht="15" hidden="false" customHeight="false" outlineLevel="0" collapsed="false">
      <c r="A12" s="73"/>
      <c r="B12" s="80"/>
      <c r="C12" s="80"/>
      <c r="D12" s="80"/>
      <c r="E12" s="80"/>
      <c r="F12" s="83"/>
    </row>
    <row r="13" customFormat="false" ht="15" hidden="false" customHeight="false" outlineLevel="0" collapsed="false">
      <c r="A13" s="73" t="s">
        <v>183</v>
      </c>
      <c r="B13" s="80"/>
      <c r="C13" s="80"/>
      <c r="D13" s="80"/>
      <c r="E13" s="80"/>
      <c r="F13" s="83"/>
    </row>
    <row r="14" customFormat="false" ht="15" hidden="false" customHeight="false" outlineLevel="0" collapsed="false">
      <c r="A14" s="73" t="s">
        <v>184</v>
      </c>
      <c r="B14" s="80" t="n">
        <f aca="false">+Cash!B20</f>
        <v>4</v>
      </c>
      <c r="C14" s="80" t="n">
        <f aca="false">+Cash!C20</f>
        <v>12</v>
      </c>
      <c r="D14" s="80" t="n">
        <f aca="false">+Cash!D20</f>
        <v>16</v>
      </c>
      <c r="E14" s="80" t="n">
        <f aca="false">+Cash!E20</f>
        <v>24</v>
      </c>
      <c r="F14" s="83" t="n">
        <f aca="false">+Cash!F20</f>
        <v>0</v>
      </c>
    </row>
    <row r="15" customFormat="false" ht="15" hidden="false" customHeight="false" outlineLevel="0" collapsed="false">
      <c r="A15" s="73" t="s">
        <v>185</v>
      </c>
      <c r="B15" s="80" t="n">
        <f aca="false">+profit!B20</f>
        <v>3.575</v>
      </c>
      <c r="C15" s="80" t="n">
        <f aca="false">+profit!C20</f>
        <v>6.175</v>
      </c>
      <c r="D15" s="80" t="n">
        <f aca="false">+profit!D20</f>
        <v>4.42</v>
      </c>
      <c r="E15" s="80" t="n">
        <f aca="false">+profit!E20</f>
        <v>1.95</v>
      </c>
      <c r="F15" s="83" t="n">
        <f aca="false">+profit!F20</f>
        <v>0</v>
      </c>
    </row>
    <row r="16" customFormat="false" ht="15" hidden="false" customHeight="false" outlineLevel="0" collapsed="false">
      <c r="A16" s="73" t="s">
        <v>118</v>
      </c>
      <c r="B16" s="80" t="s">
        <v>118</v>
      </c>
      <c r="C16" s="80" t="s">
        <v>118</v>
      </c>
      <c r="D16" s="80" t="s">
        <v>118</v>
      </c>
      <c r="E16" s="80" t="s">
        <v>118</v>
      </c>
      <c r="F16" s="83" t="s">
        <v>118</v>
      </c>
    </row>
    <row r="17" customFormat="false" ht="15" hidden="false" customHeight="false" outlineLevel="0" collapsed="false">
      <c r="A17" s="73" t="s">
        <v>186</v>
      </c>
      <c r="B17" s="99" t="n">
        <f aca="false">SUM(B14:B16)</f>
        <v>7.575</v>
      </c>
      <c r="C17" s="99" t="n">
        <f aca="false">SUM(C14:C16)</f>
        <v>18.175</v>
      </c>
      <c r="D17" s="99" t="n">
        <f aca="false">SUM(D14:D16)</f>
        <v>20.42</v>
      </c>
      <c r="E17" s="99" t="n">
        <f aca="false">SUM(E14:E16)</f>
        <v>25.95</v>
      </c>
      <c r="F17" s="81" t="n">
        <f aca="false">SUM(F14:F16)</f>
        <v>0</v>
      </c>
    </row>
    <row r="18" customFormat="false" ht="15" hidden="false" customHeight="false" outlineLevel="0" collapsed="false">
      <c r="A18" s="73"/>
      <c r="B18" s="81"/>
      <c r="C18" s="81"/>
      <c r="D18" s="81"/>
      <c r="E18" s="81"/>
      <c r="F18" s="81"/>
    </row>
    <row r="19" customFormat="false" ht="15" hidden="false" customHeight="false" outlineLevel="0" collapsed="false">
      <c r="A19" s="73" t="s">
        <v>187</v>
      </c>
      <c r="B19" s="83"/>
      <c r="C19" s="83"/>
      <c r="D19" s="83"/>
      <c r="E19" s="83"/>
      <c r="F19" s="83"/>
    </row>
    <row r="20" customFormat="false" ht="15" hidden="false" customHeight="false" outlineLevel="0" collapsed="false">
      <c r="A20" s="84" t="s">
        <v>188</v>
      </c>
      <c r="B20" s="98" t="n">
        <f aca="false">B11/B17</f>
        <v>3.03148514851485</v>
      </c>
      <c r="C20" s="98" t="n">
        <f aca="false">C11/C17</f>
        <v>3.40033287482806</v>
      </c>
      <c r="D20" s="98" t="n">
        <f aca="false">D11/D17</f>
        <v>3.62634806562194</v>
      </c>
      <c r="E20" s="98" t="n">
        <f aca="false">E11/E17</f>
        <v>3.41797192196531</v>
      </c>
      <c r="F20" s="98" t="n">
        <v>0</v>
      </c>
    </row>
    <row r="21" customFormat="false" ht="15" hidden="false" customHeight="false" outlineLevel="0" collapsed="false">
      <c r="A21" s="38"/>
      <c r="B21" s="29"/>
      <c r="C21" s="29"/>
      <c r="D21" s="29"/>
      <c r="E21" s="29"/>
      <c r="F21" s="120"/>
    </row>
    <row r="22" customFormat="false" ht="15" hidden="false" customHeight="false" outlineLevel="0" collapsed="false">
      <c r="A22" s="38" t="s">
        <v>189</v>
      </c>
      <c r="B22" s="117" t="n">
        <f aca="false">AVERAGE(B20:E20)</f>
        <v>3.36903450273254</v>
      </c>
      <c r="C22" s="29"/>
      <c r="D22" s="29"/>
      <c r="E22" s="29"/>
      <c r="F22" s="22"/>
    </row>
    <row r="23" customFormat="false" ht="15" hidden="false" customHeight="false" outlineLevel="0" collapsed="false">
      <c r="A23" s="38"/>
      <c r="B23" s="29"/>
      <c r="C23" s="29"/>
      <c r="D23" s="29"/>
      <c r="E23" s="29"/>
      <c r="F23" s="22"/>
    </row>
    <row r="24" customFormat="false" ht="15" hidden="false" customHeight="false" outlineLevel="0" collapsed="false">
      <c r="A24" s="42"/>
      <c r="B24" s="123"/>
      <c r="C24" s="123"/>
      <c r="D24" s="123"/>
      <c r="E24" s="123"/>
      <c r="F24" s="26"/>
    </row>
  </sheetData>
  <mergeCells count="2">
    <mergeCell ref="A5:A6"/>
    <mergeCell ref="B5:F5"/>
  </mergeCells>
  <printOptions headings="false" gridLines="false" gridLinesSet="true" horizontalCentered="true" verticalCentered="false"/>
  <pageMargins left="0.45" right="0.740277777777778" top="1.29027777777778" bottom="0.679861111111111" header="0.511805555555555" footer="0.511805555555555"/>
  <pageSetup paperSize="1" scale="9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L19" activeCellId="0" sqref="L19"/>
    </sheetView>
  </sheetViews>
  <sheetFormatPr defaultColWidth="9.15625" defaultRowHeight="15" zeroHeight="false" outlineLevelRow="0" outlineLevelCol="0"/>
  <cols>
    <col collapsed="false" customWidth="true" hidden="false" outlineLevel="0" max="1" min="1" style="12" width="31.57"/>
    <col collapsed="false" customWidth="true" hidden="false" outlineLevel="0" max="2" min="2" style="12" width="10.58"/>
    <col collapsed="false" customWidth="false" hidden="false" outlineLevel="0" max="3" min="3" style="12" width="9.14"/>
    <col collapsed="false" customWidth="true" hidden="false" outlineLevel="0" max="6" min="4" style="12" width="10.58"/>
    <col collapsed="false" customWidth="false" hidden="false" outlineLevel="0" max="1024" min="7" style="12" width="9.14"/>
  </cols>
  <sheetData>
    <row r="1" customFormat="false" ht="15" hidden="false" customHeight="false" outlineLevel="0" collapsed="false">
      <c r="A1" s="55" t="str">
        <f aca="false">'Annex 6DSCR'!A1</f>
        <v>M/S. abc cult</v>
      </c>
    </row>
    <row r="2" customFormat="false" ht="15" hidden="false" customHeight="false" outlineLevel="0" collapsed="false">
      <c r="A2" s="55" t="s">
        <v>190</v>
      </c>
    </row>
    <row r="4" customFormat="false" ht="15" hidden="false" customHeight="false" outlineLevel="0" collapsed="false">
      <c r="A4" s="55" t="s">
        <v>191</v>
      </c>
    </row>
    <row r="5" customFormat="false" ht="15" hidden="false" customHeight="false" outlineLevel="0" collapsed="false">
      <c r="A5" s="12" t="s">
        <v>3</v>
      </c>
    </row>
    <row r="6" customFormat="false" ht="15" hidden="false" customHeight="false" outlineLevel="0" collapsed="false">
      <c r="A6" s="12" t="s">
        <v>192</v>
      </c>
      <c r="B6" s="142" t="s">
        <v>193</v>
      </c>
      <c r="C6" s="142"/>
      <c r="D6" s="142"/>
      <c r="E6" s="29"/>
    </row>
    <row r="7" customFormat="false" ht="15" hidden="false" customHeight="false" outlineLevel="0" collapsed="false">
      <c r="B7" s="30" t="s">
        <v>194</v>
      </c>
      <c r="C7" s="30"/>
      <c r="D7" s="30"/>
    </row>
    <row r="9" customFormat="false" ht="15" hidden="false" customHeight="false" outlineLevel="0" collapsed="false">
      <c r="A9" s="12" t="s">
        <v>195</v>
      </c>
      <c r="B9" s="12" t="s">
        <v>196</v>
      </c>
    </row>
    <row r="11" customFormat="false" ht="15" hidden="false" customHeight="false" outlineLevel="0" collapsed="false">
      <c r="A11" s="12" t="s">
        <v>197</v>
      </c>
      <c r="B11" s="12" t="s">
        <v>198</v>
      </c>
    </row>
    <row r="13" customFormat="false" ht="15" hidden="false" customHeight="false" outlineLevel="0" collapsed="false">
      <c r="A13" s="55" t="s">
        <v>199</v>
      </c>
    </row>
    <row r="15" customFormat="false" ht="15" hidden="false" customHeight="false" outlineLevel="0" collapsed="false">
      <c r="A15" s="16" t="s">
        <v>77</v>
      </c>
      <c r="B15" s="68" t="s">
        <v>200</v>
      </c>
      <c r="C15" s="68"/>
      <c r="D15" s="68"/>
      <c r="E15" s="68"/>
      <c r="F15" s="68"/>
    </row>
    <row r="16" customFormat="false" ht="15" hidden="false" customHeight="false" outlineLevel="0" collapsed="false">
      <c r="A16" s="16"/>
      <c r="B16" s="68" t="n">
        <v>0</v>
      </c>
      <c r="C16" s="68" t="n">
        <v>1</v>
      </c>
      <c r="D16" s="68" t="n">
        <v>2</v>
      </c>
      <c r="E16" s="68" t="n">
        <v>3</v>
      </c>
      <c r="F16" s="68" t="n">
        <v>4</v>
      </c>
    </row>
    <row r="17" customFormat="false" ht="15" hidden="false" customHeight="false" outlineLevel="0" collapsed="false">
      <c r="A17" s="118" t="s">
        <v>201</v>
      </c>
      <c r="B17" s="81" t="n">
        <f aca="false">+profit!B25</f>
        <v>27.055</v>
      </c>
      <c r="C17" s="81" t="n">
        <f aca="false">+profit!C25</f>
        <v>78.2765</v>
      </c>
      <c r="D17" s="81" t="n">
        <f aca="false">+profit!D25</f>
        <v>98.4605749999999</v>
      </c>
      <c r="E17" s="81" t="n">
        <f aca="false">+profit!E25</f>
        <v>123.06412875</v>
      </c>
      <c r="F17" s="81" t="n">
        <f aca="false">+profit!F25</f>
        <v>151.6027314375</v>
      </c>
    </row>
    <row r="18" customFormat="false" ht="15" hidden="false" customHeight="false" outlineLevel="0" collapsed="false">
      <c r="A18" s="38"/>
      <c r="B18" s="83"/>
      <c r="C18" s="83"/>
      <c r="D18" s="83"/>
      <c r="E18" s="83"/>
      <c r="F18" s="83"/>
    </row>
    <row r="19" customFormat="false" ht="15" hidden="false" customHeight="false" outlineLevel="0" collapsed="false">
      <c r="A19" s="38" t="s">
        <v>202</v>
      </c>
      <c r="B19" s="83" t="n">
        <f aca="false">+profit!B31</f>
        <v>0.45</v>
      </c>
      <c r="C19" s="83" t="n">
        <f aca="false">+profit!C31</f>
        <v>0.8325</v>
      </c>
      <c r="D19" s="83" t="n">
        <f aca="false">+profit!D31</f>
        <v>0.707625</v>
      </c>
      <c r="E19" s="83" t="n">
        <f aca="false">+profit!E31</f>
        <v>0.60148125</v>
      </c>
      <c r="F19" s="83" t="n">
        <f aca="false">+profit!F31</f>
        <v>0.5112590625</v>
      </c>
    </row>
    <row r="20" customFormat="false" ht="15" hidden="false" customHeight="false" outlineLevel="0" collapsed="false">
      <c r="A20" s="38"/>
      <c r="B20" s="83"/>
      <c r="C20" s="83"/>
      <c r="D20" s="83"/>
      <c r="E20" s="83"/>
      <c r="F20" s="83"/>
    </row>
    <row r="21" customFormat="false" ht="15" hidden="false" customHeight="false" outlineLevel="0" collapsed="false">
      <c r="A21" s="38" t="s">
        <v>203</v>
      </c>
      <c r="B21" s="83" t="n">
        <f aca="false">+profit!B20</f>
        <v>3.575</v>
      </c>
      <c r="C21" s="83" t="n">
        <f aca="false">+profit!C20</f>
        <v>6.175</v>
      </c>
      <c r="D21" s="83" t="n">
        <f aca="false">+profit!D20</f>
        <v>4.42</v>
      </c>
      <c r="E21" s="83" t="n">
        <f aca="false">+profit!E20</f>
        <v>1.95</v>
      </c>
      <c r="F21" s="83" t="n">
        <f aca="false">+profit!F20</f>
        <v>0</v>
      </c>
    </row>
    <row r="22" customFormat="false" ht="15" hidden="false" customHeight="false" outlineLevel="0" collapsed="false">
      <c r="A22" s="38"/>
      <c r="B22" s="83"/>
      <c r="C22" s="83"/>
      <c r="D22" s="83"/>
      <c r="E22" s="83"/>
      <c r="F22" s="83"/>
    </row>
    <row r="23" customFormat="false" ht="15" hidden="false" customHeight="false" outlineLevel="0" collapsed="false">
      <c r="A23" s="38"/>
      <c r="B23" s="83"/>
      <c r="C23" s="58"/>
      <c r="D23" s="83"/>
      <c r="E23" s="94"/>
      <c r="F23" s="94"/>
    </row>
    <row r="24" customFormat="false" ht="15" hidden="false" customHeight="false" outlineLevel="0" collapsed="false">
      <c r="A24" s="38"/>
      <c r="B24" s="95" t="n">
        <f aca="false">SUM(B17:B22)</f>
        <v>31.08</v>
      </c>
      <c r="C24" s="95" t="n">
        <f aca="false">SUM(C17:C22)</f>
        <v>85.284</v>
      </c>
      <c r="D24" s="95" t="n">
        <f aca="false">SUM(D17:D22)</f>
        <v>103.5882</v>
      </c>
      <c r="E24" s="95" t="n">
        <f aca="false">SUM(E17:E22)</f>
        <v>125.61561</v>
      </c>
      <c r="F24" s="95" t="n">
        <f aca="false">SUM(F17:F22)</f>
        <v>152.1139905</v>
      </c>
    </row>
    <row r="25" customFormat="false" ht="1.5" hidden="false" customHeight="true" outlineLevel="0" collapsed="false">
      <c r="A25" s="42"/>
      <c r="B25" s="84"/>
      <c r="C25" s="123"/>
      <c r="D25" s="84"/>
      <c r="E25" s="123"/>
    </row>
    <row r="26" customFormat="false" ht="15" hidden="false" customHeight="false" outlineLevel="0" collapsed="false">
      <c r="A26" s="29"/>
      <c r="B26" s="29"/>
      <c r="C26" s="29"/>
      <c r="D26" s="29"/>
      <c r="E26" s="29"/>
    </row>
    <row r="27" customFormat="false" ht="15" hidden="false" customHeight="false" outlineLevel="0" collapsed="false">
      <c r="A27" s="29"/>
      <c r="B27" s="29"/>
      <c r="C27" s="29"/>
      <c r="D27" s="29"/>
      <c r="E27" s="29"/>
    </row>
    <row r="28" customFormat="false" ht="15" hidden="false" customHeight="false" outlineLevel="0" collapsed="false">
      <c r="A28" s="118" t="s">
        <v>204</v>
      </c>
      <c r="B28" s="99" t="n">
        <f aca="false">SUM(B24:F24)/5</f>
        <v>99.5363600999999</v>
      </c>
      <c r="C28" s="143"/>
    </row>
    <row r="29" customFormat="false" ht="15" hidden="false" customHeight="false" outlineLevel="0" collapsed="false">
      <c r="A29" s="38"/>
      <c r="B29" s="80"/>
      <c r="C29" s="94"/>
    </row>
    <row r="30" customFormat="false" ht="15" hidden="false" customHeight="false" outlineLevel="0" collapsed="false">
      <c r="A30" s="38" t="s">
        <v>205</v>
      </c>
      <c r="B30" s="80" t="n">
        <f aca="false">Cost!C22</f>
        <v>65</v>
      </c>
      <c r="C30" s="94"/>
    </row>
    <row r="31" customFormat="false" ht="15" hidden="false" customHeight="false" outlineLevel="0" collapsed="false">
      <c r="A31" s="38"/>
      <c r="B31" s="80"/>
      <c r="C31" s="94"/>
    </row>
    <row r="32" customFormat="false" ht="15" hidden="false" customHeight="false" outlineLevel="0" collapsed="false">
      <c r="A32" s="42" t="s">
        <v>206</v>
      </c>
      <c r="B32" s="100" t="n">
        <f aca="false">+B28/B30%</f>
        <v>153.132861692308</v>
      </c>
      <c r="C32" s="102" t="s">
        <v>67</v>
      </c>
    </row>
  </sheetData>
  <mergeCells count="4">
    <mergeCell ref="B6:D6"/>
    <mergeCell ref="B7:D7"/>
    <mergeCell ref="A15:A16"/>
    <mergeCell ref="B15:F15"/>
  </mergeCells>
  <printOptions headings="false" gridLines="false" gridLinesSet="true" horizontalCentered="true" verticalCentered="false"/>
  <pageMargins left="0.75" right="1.12986111111111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T5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J44" activeCellId="0" sqref="J44"/>
    </sheetView>
  </sheetViews>
  <sheetFormatPr defaultColWidth="8.8671875" defaultRowHeight="15" zeroHeight="false" outlineLevelRow="0" outlineLevelCol="0"/>
  <cols>
    <col collapsed="false" customWidth="true" hidden="false" outlineLevel="0" max="1" min="1" style="12" width="6.42"/>
    <col collapsed="false" customWidth="true" hidden="false" outlineLevel="0" max="2" min="2" style="12" width="7.71"/>
    <col collapsed="false" customWidth="true" hidden="false" outlineLevel="0" max="3" min="3" style="12" width="14.57"/>
    <col collapsed="false" customWidth="true" hidden="false" outlineLevel="0" max="4" min="4" style="12" width="11.42"/>
    <col collapsed="false" customWidth="true" hidden="false" outlineLevel="0" max="5" min="5" style="12" width="12.86"/>
    <col collapsed="false" customWidth="true" hidden="false" outlineLevel="0" max="6" min="6" style="12" width="16.86"/>
    <col collapsed="false" customWidth="true" hidden="false" outlineLevel="0" max="7" min="7" style="12" width="9.42"/>
    <col collapsed="false" customWidth="true" hidden="false" outlineLevel="0" max="8" min="8" style="12" width="27.85"/>
    <col collapsed="false" customWidth="true" hidden="false" outlineLevel="0" max="9" min="9" style="12" width="13.14"/>
    <col collapsed="false" customWidth="true" hidden="false" outlineLevel="0" max="10" min="10" style="12" width="10.58"/>
    <col collapsed="false" customWidth="false" hidden="false" outlineLevel="0" max="1024" min="11" style="12" width="8.86"/>
  </cols>
  <sheetData>
    <row r="1" customFormat="false" ht="15" hidden="false" customHeight="false" outlineLevel="0" collapsed="false">
      <c r="A1" s="55" t="str">
        <f aca="false">'Annex 7 ROI'!A1</f>
        <v>M/S. abc cult</v>
      </c>
    </row>
    <row r="2" customFormat="false" ht="15" hidden="false" customHeight="false" outlineLevel="0" collapsed="false">
      <c r="A2" s="144" t="s">
        <v>207</v>
      </c>
    </row>
    <row r="3" customFormat="false" ht="15" hidden="false" customHeight="false" outlineLevel="0" collapsed="false">
      <c r="A3" s="55" t="s">
        <v>208</v>
      </c>
    </row>
    <row r="4" customFormat="false" ht="15" hidden="false" customHeight="false" outlineLevel="0" collapsed="false">
      <c r="A4" s="145" t="n">
        <v>1</v>
      </c>
      <c r="B4" s="55" t="s">
        <v>209</v>
      </c>
      <c r="G4" s="66" t="s">
        <v>76</v>
      </c>
    </row>
    <row r="5" customFormat="false" ht="15" hidden="false" customHeight="false" outlineLevel="0" collapsed="false">
      <c r="A5" s="145"/>
      <c r="B5" s="146" t="s">
        <v>210</v>
      </c>
      <c r="C5" s="147"/>
      <c r="D5" s="147"/>
      <c r="E5" s="147"/>
      <c r="F5" s="148"/>
      <c r="G5" s="149"/>
      <c r="H5" s="29"/>
      <c r="I5" s="29"/>
    </row>
    <row r="6" customFormat="false" ht="15" hidden="false" customHeight="false" outlineLevel="0" collapsed="false">
      <c r="A6" s="145"/>
      <c r="B6" s="38" t="s">
        <v>211</v>
      </c>
      <c r="C6" s="29"/>
      <c r="D6" s="29"/>
      <c r="E6" s="29"/>
      <c r="F6" s="150" t="s">
        <v>40</v>
      </c>
      <c r="G6" s="151" t="s">
        <v>212</v>
      </c>
      <c r="H6" s="29"/>
      <c r="I6" s="29"/>
    </row>
    <row r="7" customFormat="false" ht="15" hidden="false" customHeight="false" outlineLevel="0" collapsed="false">
      <c r="A7" s="145"/>
      <c r="B7" s="38" t="s">
        <v>213</v>
      </c>
      <c r="C7" s="29"/>
      <c r="D7" s="29"/>
      <c r="E7" s="29"/>
      <c r="F7" s="150" t="s">
        <v>40</v>
      </c>
      <c r="G7" s="151" t="n">
        <v>1.3</v>
      </c>
      <c r="H7" s="29"/>
      <c r="I7" s="29"/>
    </row>
    <row r="8" customFormat="false" ht="15" hidden="false" customHeight="false" outlineLevel="0" collapsed="false">
      <c r="A8" s="145"/>
      <c r="B8" s="38" t="s">
        <v>214</v>
      </c>
      <c r="C8" s="29"/>
      <c r="D8" s="29"/>
      <c r="E8" s="29"/>
      <c r="F8" s="150" t="s">
        <v>40</v>
      </c>
      <c r="G8" s="70" t="n">
        <f aca="false">50*1.3</f>
        <v>65</v>
      </c>
      <c r="H8" s="29"/>
      <c r="I8" s="29"/>
    </row>
    <row r="9" customFormat="false" ht="15" hidden="false" customHeight="false" outlineLevel="0" collapsed="false">
      <c r="A9" s="145"/>
      <c r="B9" s="38" t="s">
        <v>215</v>
      </c>
      <c r="C9" s="29"/>
      <c r="D9" s="29"/>
      <c r="E9" s="29"/>
      <c r="F9" s="150"/>
      <c r="G9" s="152" t="n">
        <f aca="false">G8*12</f>
        <v>780</v>
      </c>
      <c r="H9" s="29"/>
      <c r="I9" s="29"/>
    </row>
    <row r="10" customFormat="false" ht="15" hidden="false" customHeight="false" outlineLevel="0" collapsed="false">
      <c r="A10" s="145"/>
      <c r="B10" s="38" t="s">
        <v>216</v>
      </c>
      <c r="C10" s="29"/>
      <c r="D10" s="29"/>
      <c r="E10" s="29"/>
      <c r="F10" s="150"/>
      <c r="G10" s="152" t="n">
        <f aca="false">G9/2</f>
        <v>390</v>
      </c>
      <c r="H10" s="29"/>
      <c r="I10" s="41"/>
    </row>
    <row r="11" customFormat="false" ht="30.75" hidden="false" customHeight="true" outlineLevel="0" collapsed="false">
      <c r="A11" s="145"/>
      <c r="B11" s="153" t="s">
        <v>217</v>
      </c>
      <c r="C11" s="153"/>
      <c r="D11" s="153"/>
      <c r="E11" s="153"/>
      <c r="F11" s="154"/>
      <c r="G11" s="155"/>
      <c r="H11" s="29"/>
      <c r="I11" s="29"/>
    </row>
    <row r="12" customFormat="false" ht="15" hidden="false" customHeight="false" outlineLevel="0" collapsed="false">
      <c r="A12" s="145"/>
      <c r="B12" s="30"/>
      <c r="C12" s="156"/>
      <c r="D12" s="29"/>
      <c r="E12" s="29"/>
      <c r="F12" s="29"/>
      <c r="G12" s="31"/>
      <c r="H12" s="41"/>
      <c r="I12" s="29"/>
      <c r="J12" s="29"/>
    </row>
    <row r="13" customFormat="false" ht="15" hidden="false" customHeight="false" outlineLevel="0" collapsed="false">
      <c r="A13" s="145" t="n">
        <v>2</v>
      </c>
      <c r="B13" s="157" t="s">
        <v>218</v>
      </c>
      <c r="C13" s="156"/>
      <c r="D13" s="29"/>
      <c r="E13" s="29"/>
      <c r="F13" s="29"/>
      <c r="G13" s="31"/>
      <c r="H13" s="41"/>
      <c r="I13" s="29"/>
      <c r="J13" s="29"/>
    </row>
    <row r="14" customFormat="false" ht="15" hidden="false" customHeight="true" outlineLevel="0" collapsed="false">
      <c r="A14" s="145"/>
      <c r="B14" s="158" t="s">
        <v>219</v>
      </c>
      <c r="C14" s="158"/>
      <c r="D14" s="158"/>
      <c r="E14" s="158"/>
      <c r="F14" s="158"/>
      <c r="G14" s="158"/>
      <c r="H14" s="158"/>
      <c r="I14" s="29"/>
      <c r="J14" s="29"/>
    </row>
    <row r="15" customFormat="false" ht="15" hidden="false" customHeight="false" outlineLevel="0" collapsed="false">
      <c r="A15" s="145"/>
      <c r="B15" s="158"/>
      <c r="C15" s="158"/>
      <c r="D15" s="158"/>
      <c r="E15" s="158"/>
      <c r="F15" s="158"/>
      <c r="G15" s="158"/>
      <c r="H15" s="158"/>
      <c r="I15" s="29"/>
      <c r="J15" s="29"/>
    </row>
    <row r="16" customFormat="false" ht="15" hidden="false" customHeight="false" outlineLevel="0" collapsed="false">
      <c r="A16" s="145"/>
      <c r="B16" s="30"/>
      <c r="C16" s="156"/>
      <c r="D16" s="29"/>
      <c r="E16" s="29"/>
      <c r="F16" s="29"/>
      <c r="G16" s="31"/>
      <c r="H16" s="41"/>
      <c r="I16" s="29"/>
      <c r="J16" s="29"/>
    </row>
    <row r="17" customFormat="false" ht="15" hidden="false" customHeight="false" outlineLevel="0" collapsed="false">
      <c r="A17" s="145" t="n">
        <v>3</v>
      </c>
      <c r="B17" s="157" t="s">
        <v>220</v>
      </c>
      <c r="C17" s="29"/>
      <c r="D17" s="30"/>
      <c r="E17" s="30"/>
      <c r="F17" s="159"/>
      <c r="G17" s="11"/>
    </row>
    <row r="18" customFormat="false" ht="15" hidden="false" customHeight="false" outlineLevel="0" collapsed="false">
      <c r="A18" s="160"/>
      <c r="B18" s="161" t="s">
        <v>221</v>
      </c>
      <c r="C18" s="118" t="s">
        <v>222</v>
      </c>
      <c r="D18" s="128"/>
      <c r="E18" s="18" t="s">
        <v>223</v>
      </c>
      <c r="F18" s="162" t="s">
        <v>224</v>
      </c>
      <c r="G18" s="163" t="s">
        <v>224</v>
      </c>
      <c r="H18" s="163"/>
      <c r="I18" s="29"/>
      <c r="J18" s="29"/>
    </row>
    <row r="19" customFormat="false" ht="15" hidden="false" customHeight="false" outlineLevel="0" collapsed="false">
      <c r="A19" s="160"/>
      <c r="B19" s="164"/>
      <c r="C19" s="42"/>
      <c r="D19" s="111"/>
      <c r="E19" s="25" t="s">
        <v>225</v>
      </c>
      <c r="F19" s="165" t="s">
        <v>226</v>
      </c>
      <c r="G19" s="25" t="s">
        <v>227</v>
      </c>
      <c r="H19" s="25"/>
      <c r="I19" s="29"/>
      <c r="J19" s="29"/>
    </row>
    <row r="20" customFormat="false" ht="15" hidden="false" customHeight="false" outlineLevel="0" collapsed="false">
      <c r="A20" s="160"/>
      <c r="B20" s="18" t="n">
        <v>1</v>
      </c>
      <c r="C20" s="147" t="s">
        <v>228</v>
      </c>
      <c r="D20" s="127"/>
      <c r="E20" s="18" t="n">
        <v>2</v>
      </c>
      <c r="F20" s="140" t="n">
        <f aca="false">7500-750</f>
        <v>6750</v>
      </c>
      <c r="G20" s="166" t="n">
        <f aca="false">F20*E20*12</f>
        <v>162000</v>
      </c>
      <c r="H20" s="166"/>
      <c r="I20" s="29"/>
      <c r="J20" s="29"/>
      <c r="T20" s="167"/>
    </row>
    <row r="21" customFormat="false" ht="15" hidden="false" customHeight="false" outlineLevel="0" collapsed="false">
      <c r="A21" s="160"/>
      <c r="B21" s="21" t="n">
        <v>2</v>
      </c>
      <c r="C21" s="29" t="s">
        <v>229</v>
      </c>
      <c r="D21" s="30"/>
      <c r="E21" s="21" t="n">
        <v>7</v>
      </c>
      <c r="F21" s="58" t="n">
        <v>4500</v>
      </c>
      <c r="G21" s="168" t="n">
        <f aca="false">F21*E21*12</f>
        <v>378000</v>
      </c>
      <c r="H21" s="168"/>
      <c r="I21" s="29"/>
      <c r="J21" s="29"/>
      <c r="T21" s="167"/>
    </row>
    <row r="22" customFormat="false" ht="15" hidden="false" customHeight="false" outlineLevel="0" collapsed="false">
      <c r="A22" s="160"/>
      <c r="B22" s="21" t="n">
        <v>3</v>
      </c>
      <c r="C22" s="29" t="s">
        <v>230</v>
      </c>
      <c r="D22" s="30"/>
      <c r="E22" s="21" t="n">
        <v>1</v>
      </c>
      <c r="F22" s="58" t="n">
        <v>5000</v>
      </c>
      <c r="G22" s="168" t="n">
        <f aca="false">F22*E22*12</f>
        <v>60000</v>
      </c>
      <c r="H22" s="168"/>
      <c r="I22" s="29"/>
      <c r="J22" s="29"/>
      <c r="T22" s="167"/>
    </row>
    <row r="23" customFormat="false" ht="15" hidden="false" customHeight="false" outlineLevel="0" collapsed="false">
      <c r="A23" s="160"/>
      <c r="B23" s="169"/>
      <c r="C23" s="170" t="s">
        <v>50</v>
      </c>
      <c r="D23" s="171"/>
      <c r="E23" s="68" t="n">
        <f aca="false">SUM(E20:E22)</f>
        <v>10</v>
      </c>
      <c r="F23" s="45"/>
      <c r="G23" s="172" t="n">
        <f aca="false">SUM(G20:G22)</f>
        <v>600000</v>
      </c>
      <c r="H23" s="172"/>
      <c r="I23" s="29"/>
      <c r="J23" s="29"/>
    </row>
    <row r="24" s="29" customFormat="true" ht="15" hidden="false" customHeight="false" outlineLevel="0" collapsed="false">
      <c r="A24" s="173"/>
      <c r="B24" s="50" t="s">
        <v>231</v>
      </c>
      <c r="D24" s="30"/>
      <c r="E24" s="30"/>
      <c r="F24" s="156"/>
      <c r="G24" s="30"/>
    </row>
    <row r="25" s="29" customFormat="true" ht="15" hidden="false" customHeight="false" outlineLevel="0" collapsed="false">
      <c r="A25" s="173"/>
      <c r="B25" s="50"/>
      <c r="D25" s="30"/>
      <c r="E25" s="30"/>
      <c r="F25" s="156"/>
      <c r="G25" s="30"/>
    </row>
    <row r="26" customFormat="false" ht="15" hidden="false" customHeight="false" outlineLevel="0" collapsed="false">
      <c r="A26" s="145" t="n">
        <v>4</v>
      </c>
      <c r="B26" s="157" t="s">
        <v>232</v>
      </c>
      <c r="C26" s="29"/>
      <c r="D26" s="30"/>
      <c r="E26" s="30"/>
      <c r="F26" s="159"/>
      <c r="G26" s="11"/>
    </row>
    <row r="27" customFormat="false" ht="15" hidden="false" customHeight="false" outlineLevel="0" collapsed="false">
      <c r="A27" s="160"/>
      <c r="B27" s="118" t="s">
        <v>233</v>
      </c>
      <c r="C27" s="147"/>
      <c r="D27" s="147"/>
      <c r="E27" s="127"/>
      <c r="F27" s="174"/>
      <c r="G27" s="147"/>
      <c r="H27" s="120"/>
    </row>
    <row r="28" customFormat="false" ht="15" hidden="false" customHeight="false" outlineLevel="0" collapsed="false">
      <c r="A28" s="160"/>
      <c r="B28" s="42" t="s">
        <v>234</v>
      </c>
      <c r="C28" s="123"/>
      <c r="D28" s="123"/>
      <c r="E28" s="116"/>
      <c r="F28" s="175"/>
      <c r="G28" s="123"/>
      <c r="H28" s="26"/>
    </row>
    <row r="29" customFormat="false" ht="15" hidden="false" customHeight="false" outlineLevel="0" collapsed="false">
      <c r="A29" s="160"/>
      <c r="B29" s="29"/>
      <c r="C29" s="29"/>
      <c r="D29" s="29"/>
      <c r="E29" s="30"/>
      <c r="F29" s="176"/>
      <c r="G29" s="29"/>
      <c r="H29" s="29"/>
    </row>
    <row r="30" customFormat="false" ht="15" hidden="false" customHeight="false" outlineLevel="0" collapsed="false">
      <c r="A30" s="145" t="n">
        <v>5</v>
      </c>
      <c r="B30" s="28" t="s">
        <v>235</v>
      </c>
      <c r="C30" s="29"/>
      <c r="D30" s="29"/>
      <c r="E30" s="30"/>
      <c r="F30" s="176"/>
      <c r="G30" s="29"/>
      <c r="H30" s="29"/>
    </row>
    <row r="31" customFormat="false" ht="15" hidden="false" customHeight="false" outlineLevel="0" collapsed="false">
      <c r="A31" s="160"/>
      <c r="B31" s="118" t="s">
        <v>236</v>
      </c>
      <c r="C31" s="147"/>
      <c r="D31" s="147"/>
      <c r="E31" s="127"/>
      <c r="F31" s="174"/>
      <c r="G31" s="147"/>
      <c r="H31" s="120"/>
    </row>
    <row r="32" customFormat="false" ht="15" hidden="false" customHeight="false" outlineLevel="0" collapsed="false">
      <c r="A32" s="160"/>
      <c r="B32" s="42" t="s">
        <v>237</v>
      </c>
      <c r="C32" s="123"/>
      <c r="D32" s="123"/>
      <c r="E32" s="116"/>
      <c r="F32" s="175"/>
      <c r="G32" s="123"/>
      <c r="H32" s="26"/>
    </row>
    <row r="33" customFormat="false" ht="15" hidden="false" customHeight="false" outlineLevel="0" collapsed="false">
      <c r="A33" s="160"/>
      <c r="B33" s="29"/>
      <c r="C33" s="29"/>
      <c r="D33" s="29"/>
      <c r="E33" s="30"/>
      <c r="F33" s="176"/>
      <c r="G33" s="29"/>
      <c r="H33" s="29"/>
    </row>
    <row r="34" customFormat="false" ht="15" hidden="false" customHeight="false" outlineLevel="0" collapsed="false">
      <c r="A34" s="145" t="n">
        <v>6</v>
      </c>
      <c r="B34" s="55" t="s">
        <v>238</v>
      </c>
      <c r="E34" s="11"/>
      <c r="F34" s="177"/>
    </row>
    <row r="35" customFormat="false" ht="15" hidden="false" customHeight="false" outlineLevel="0" collapsed="false">
      <c r="A35" s="160"/>
      <c r="B35" s="118" t="s">
        <v>239</v>
      </c>
      <c r="C35" s="147"/>
      <c r="D35" s="147"/>
      <c r="E35" s="127"/>
      <c r="F35" s="174"/>
      <c r="G35" s="147"/>
      <c r="H35" s="120"/>
    </row>
    <row r="36" customFormat="false" ht="15" hidden="false" customHeight="false" outlineLevel="0" collapsed="false">
      <c r="A36" s="160"/>
      <c r="B36" s="38" t="s">
        <v>240</v>
      </c>
      <c r="C36" s="29"/>
      <c r="D36" s="29"/>
      <c r="E36" s="30"/>
      <c r="F36" s="176"/>
      <c r="G36" s="29"/>
      <c r="H36" s="22"/>
    </row>
    <row r="37" customFormat="false" ht="15" hidden="false" customHeight="false" outlineLevel="0" collapsed="false">
      <c r="A37" s="145"/>
      <c r="B37" s="42"/>
      <c r="C37" s="123"/>
      <c r="D37" s="123"/>
      <c r="E37" s="123"/>
      <c r="F37" s="123"/>
      <c r="G37" s="123"/>
      <c r="H37" s="26"/>
    </row>
    <row r="38" customFormat="false" ht="15" hidden="false" customHeight="false" outlineLevel="0" collapsed="false">
      <c r="A38" s="145"/>
      <c r="B38" s="29"/>
      <c r="C38" s="29"/>
      <c r="D38" s="29"/>
      <c r="E38" s="29"/>
      <c r="F38" s="29"/>
      <c r="G38" s="29"/>
      <c r="H38" s="29"/>
    </row>
    <row r="39" customFormat="false" ht="15" hidden="false" customHeight="false" outlineLevel="0" collapsed="false">
      <c r="A39" s="145" t="n">
        <v>7</v>
      </c>
      <c r="B39" s="55" t="s">
        <v>241</v>
      </c>
    </row>
    <row r="40" customFormat="false" ht="15" hidden="false" customHeight="false" outlineLevel="0" collapsed="false">
      <c r="A40" s="11"/>
      <c r="B40" s="118" t="s">
        <v>242</v>
      </c>
      <c r="C40" s="147"/>
      <c r="D40" s="147"/>
      <c r="E40" s="147"/>
      <c r="F40" s="147"/>
      <c r="G40" s="147"/>
      <c r="H40" s="120"/>
    </row>
    <row r="41" customFormat="false" ht="15" hidden="false" customHeight="false" outlineLevel="0" collapsed="false">
      <c r="A41" s="11"/>
      <c r="B41" s="38" t="s">
        <v>243</v>
      </c>
      <c r="C41" s="29"/>
      <c r="D41" s="29"/>
      <c r="E41" s="29"/>
      <c r="F41" s="29"/>
      <c r="G41" s="29"/>
      <c r="H41" s="22"/>
    </row>
    <row r="42" customFormat="false" ht="15" hidden="false" customHeight="false" outlineLevel="0" collapsed="false">
      <c r="A42" s="11"/>
      <c r="B42" s="38" t="s">
        <v>244</v>
      </c>
      <c r="C42" s="29"/>
      <c r="D42" s="29"/>
      <c r="E42" s="29"/>
      <c r="F42" s="29"/>
      <c r="G42" s="29"/>
      <c r="H42" s="22"/>
    </row>
    <row r="43" customFormat="false" ht="15" hidden="false" customHeight="false" outlineLevel="0" collapsed="false">
      <c r="A43" s="11"/>
      <c r="B43" s="38" t="s">
        <v>245</v>
      </c>
      <c r="C43" s="29"/>
      <c r="D43" s="29"/>
      <c r="E43" s="29"/>
      <c r="F43" s="29"/>
      <c r="G43" s="29"/>
      <c r="H43" s="22"/>
    </row>
    <row r="44" customFormat="false" ht="15" hidden="false" customHeight="false" outlineLevel="0" collapsed="false">
      <c r="A44" s="11"/>
      <c r="B44" s="42"/>
      <c r="C44" s="123"/>
      <c r="D44" s="123"/>
      <c r="E44" s="123"/>
      <c r="F44" s="123"/>
      <c r="G44" s="123"/>
      <c r="H44" s="26"/>
    </row>
    <row r="45" customFormat="false" ht="15" hidden="false" customHeight="false" outlineLevel="0" collapsed="false">
      <c r="A45" s="11"/>
    </row>
    <row r="46" customFormat="false" ht="15" hidden="false" customHeight="false" outlineLevel="0" collapsed="false">
      <c r="A46" s="11"/>
    </row>
    <row r="47" customFormat="false" ht="15" hidden="false" customHeight="false" outlineLevel="0" collapsed="false">
      <c r="A47" s="11"/>
    </row>
    <row r="48" customFormat="false" ht="15" hidden="false" customHeight="false" outlineLevel="0" collapsed="false">
      <c r="A48" s="11"/>
    </row>
    <row r="49" customFormat="false" ht="15" hidden="false" customHeight="false" outlineLevel="0" collapsed="false">
      <c r="A49" s="11"/>
    </row>
    <row r="50" customFormat="false" ht="15" hidden="false" customHeight="false" outlineLevel="0" collapsed="false">
      <c r="A50" s="11"/>
    </row>
    <row r="51" customFormat="false" ht="15" hidden="false" customHeight="false" outlineLevel="0" collapsed="false">
      <c r="A51" s="11"/>
    </row>
    <row r="52" customFormat="false" ht="15" hidden="false" customHeight="false" outlineLevel="0" collapsed="false">
      <c r="A52" s="11"/>
    </row>
    <row r="53" customFormat="false" ht="15" hidden="false" customHeight="false" outlineLevel="0" collapsed="false">
      <c r="A53" s="11"/>
    </row>
    <row r="54" customFormat="false" ht="15" hidden="false" customHeight="false" outlineLevel="0" collapsed="false">
      <c r="A54" s="11"/>
    </row>
    <row r="55" customFormat="false" ht="15" hidden="false" customHeight="false" outlineLevel="0" collapsed="false">
      <c r="A55" s="11"/>
    </row>
  </sheetData>
  <mergeCells count="8">
    <mergeCell ref="B11:E11"/>
    <mergeCell ref="B14:H15"/>
    <mergeCell ref="G18:H18"/>
    <mergeCell ref="G19:H19"/>
    <mergeCell ref="G20:H20"/>
    <mergeCell ref="G21:H21"/>
    <mergeCell ref="G22:H22"/>
    <mergeCell ref="G23:H23"/>
  </mergeCells>
  <printOptions headings="false" gridLines="false" gridLinesSet="true" horizontalCentered="false" verticalCentered="false"/>
  <pageMargins left="0.670138888888889" right="0.540277777777778" top="0.75" bottom="0.590277777777778" header="0.511805555555555" footer="0.590277777777778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&amp;CPage 11 of 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2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19" activeCellId="0" sqref="B19"/>
    </sheetView>
  </sheetViews>
  <sheetFormatPr defaultColWidth="9.15625" defaultRowHeight="15" zeroHeight="false" outlineLevelRow="0" outlineLevelCol="0"/>
  <cols>
    <col collapsed="false" customWidth="true" hidden="false" outlineLevel="0" max="1" min="1" style="11" width="5.43"/>
    <col collapsed="false" customWidth="true" hidden="false" outlineLevel="0" max="2" min="2" style="12" width="60"/>
    <col collapsed="false" customWidth="true" hidden="false" outlineLevel="0" max="3" min="3" style="13" width="8.86"/>
    <col collapsed="false" customWidth="false" hidden="false" outlineLevel="0" max="1024" min="4" style="12" width="9.14"/>
  </cols>
  <sheetData>
    <row r="1" customFormat="false" ht="15.75" hidden="false" customHeight="true" outlineLevel="0" collapsed="false"/>
    <row r="2" customFormat="false" ht="15" hidden="false" customHeight="false" outlineLevel="0" collapsed="false">
      <c r="A2" s="14" t="str">
        <f aca="false">'Cover Page'!A3</f>
        <v>M/S. abc cult</v>
      </c>
      <c r="B2" s="14"/>
      <c r="C2" s="14"/>
    </row>
    <row r="3" customFormat="false" ht="15" hidden="false" customHeight="false" outlineLevel="0" collapsed="false">
      <c r="A3" s="15"/>
      <c r="B3" s="15"/>
      <c r="C3" s="15"/>
    </row>
    <row r="4" customFormat="false" ht="15" hidden="false" customHeight="false" outlineLevel="0" collapsed="false">
      <c r="B4" s="15" t="s">
        <v>20</v>
      </c>
    </row>
    <row r="5" customFormat="false" ht="15" hidden="false" customHeight="false" outlineLevel="0" collapsed="false">
      <c r="A5" s="16" t="s">
        <v>21</v>
      </c>
      <c r="B5" s="16" t="s">
        <v>22</v>
      </c>
      <c r="C5" s="17" t="s">
        <v>23</v>
      </c>
    </row>
    <row r="6" customFormat="false" ht="15" hidden="false" customHeight="false" outlineLevel="0" collapsed="false">
      <c r="A6" s="16"/>
      <c r="B6" s="16"/>
      <c r="C6" s="17"/>
    </row>
    <row r="7" customFormat="false" ht="15" hidden="false" customHeight="false" outlineLevel="0" collapsed="false">
      <c r="A7" s="18"/>
      <c r="B7" s="19" t="s">
        <v>24</v>
      </c>
      <c r="C7" s="20"/>
    </row>
    <row r="8" customFormat="false" ht="15" hidden="false" customHeight="false" outlineLevel="0" collapsed="false">
      <c r="A8" s="21" t="n">
        <v>1</v>
      </c>
      <c r="B8" s="22" t="s">
        <v>25</v>
      </c>
      <c r="C8" s="23" t="n">
        <v>1</v>
      </c>
    </row>
    <row r="9" customFormat="false" ht="15" hidden="false" customHeight="false" outlineLevel="0" collapsed="false">
      <c r="A9" s="21" t="n">
        <v>2</v>
      </c>
      <c r="B9" s="22" t="s">
        <v>26</v>
      </c>
      <c r="C9" s="23" t="n">
        <v>2</v>
      </c>
    </row>
    <row r="10" customFormat="false" ht="15" hidden="false" customHeight="false" outlineLevel="0" collapsed="false">
      <c r="A10" s="21" t="n">
        <v>3</v>
      </c>
      <c r="B10" s="22" t="s">
        <v>27</v>
      </c>
      <c r="C10" s="23" t="n">
        <v>3</v>
      </c>
    </row>
    <row r="11" customFormat="false" ht="15" hidden="false" customHeight="false" outlineLevel="0" collapsed="false">
      <c r="A11" s="21" t="n">
        <v>4</v>
      </c>
      <c r="B11" s="22" t="s">
        <v>28</v>
      </c>
      <c r="C11" s="23" t="n">
        <v>4</v>
      </c>
    </row>
    <row r="12" customFormat="false" ht="15" hidden="false" customHeight="false" outlineLevel="0" collapsed="false">
      <c r="A12" s="21" t="n">
        <v>5</v>
      </c>
      <c r="B12" s="22" t="s">
        <v>29</v>
      </c>
      <c r="C12" s="23" t="n">
        <v>5</v>
      </c>
    </row>
    <row r="13" customFormat="false" ht="15" hidden="false" customHeight="false" outlineLevel="0" collapsed="false">
      <c r="A13" s="21"/>
      <c r="B13" s="22"/>
      <c r="C13" s="23"/>
    </row>
    <row r="14" customFormat="false" ht="15" hidden="false" customHeight="false" outlineLevel="0" collapsed="false">
      <c r="A14" s="21"/>
      <c r="B14" s="24" t="s">
        <v>30</v>
      </c>
      <c r="C14" s="23"/>
    </row>
    <row r="15" customFormat="false" ht="15" hidden="false" customHeight="false" outlineLevel="0" collapsed="false">
      <c r="A15" s="21" t="n">
        <v>1</v>
      </c>
      <c r="B15" s="22" t="s">
        <v>31</v>
      </c>
      <c r="C15" s="23" t="n">
        <v>6</v>
      </c>
    </row>
    <row r="16" customFormat="false" ht="15" hidden="false" customHeight="false" outlineLevel="0" collapsed="false">
      <c r="A16" s="21" t="n">
        <v>2</v>
      </c>
      <c r="B16" s="22" t="s">
        <v>32</v>
      </c>
      <c r="C16" s="23" t="n">
        <v>7</v>
      </c>
    </row>
    <row r="17" customFormat="false" ht="15" hidden="false" customHeight="false" outlineLevel="0" collapsed="false">
      <c r="A17" s="21" t="n">
        <v>3</v>
      </c>
      <c r="B17" s="22" t="s">
        <v>33</v>
      </c>
      <c r="C17" s="23" t="n">
        <v>8</v>
      </c>
    </row>
    <row r="18" customFormat="false" ht="15" hidden="false" customHeight="false" outlineLevel="0" collapsed="false">
      <c r="A18" s="21" t="n">
        <v>4</v>
      </c>
      <c r="B18" s="22" t="s">
        <v>34</v>
      </c>
      <c r="C18" s="23" t="n">
        <v>9</v>
      </c>
    </row>
    <row r="19" customFormat="false" ht="15" hidden="false" customHeight="false" outlineLevel="0" collapsed="false">
      <c r="A19" s="21" t="n">
        <v>5</v>
      </c>
      <c r="B19" s="22" t="s">
        <v>35</v>
      </c>
      <c r="C19" s="23" t="n">
        <v>10</v>
      </c>
    </row>
    <row r="20" customFormat="false" ht="15" hidden="false" customHeight="false" outlineLevel="0" collapsed="false">
      <c r="A20" s="21" t="n">
        <v>6</v>
      </c>
      <c r="B20" s="22" t="s">
        <v>36</v>
      </c>
      <c r="C20" s="23" t="n">
        <v>11</v>
      </c>
    </row>
    <row r="21" customFormat="false" ht="15" hidden="false" customHeight="false" outlineLevel="0" collapsed="false">
      <c r="A21" s="25"/>
      <c r="B21" s="26"/>
      <c r="C21" s="27"/>
    </row>
  </sheetData>
  <mergeCells count="4">
    <mergeCell ref="A2:C2"/>
    <mergeCell ref="A5:A6"/>
    <mergeCell ref="B5:B6"/>
    <mergeCell ref="C5:C6"/>
  </mergeCells>
  <printOptions headings="false" gridLines="false" gridLinesSet="true" horizontalCentered="true" verticalCentered="true"/>
  <pageMargins left="0.95" right="2.07013888888889" top="0.870138888888889" bottom="5.79027777777778" header="0.511805555555555" footer="0.511805555555555"/>
  <pageSetup paperSize="1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12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15" activeCellId="0" sqref="B15"/>
    </sheetView>
  </sheetViews>
  <sheetFormatPr defaultColWidth="19.73046875" defaultRowHeight="15" zeroHeight="false" outlineLevelRow="0" outlineLevelCol="0"/>
  <cols>
    <col collapsed="false" customWidth="true" hidden="false" outlineLevel="0" max="1" min="1" style="12" width="11.42"/>
    <col collapsed="false" customWidth="true" hidden="false" outlineLevel="0" max="2" min="2" style="12" width="24.42"/>
    <col collapsed="false" customWidth="true" hidden="false" outlineLevel="0" max="3" min="3" style="12" width="5.43"/>
    <col collapsed="false" customWidth="true" hidden="false" outlineLevel="0" max="4" min="4" style="12" width="11.71"/>
    <col collapsed="false" customWidth="true" hidden="false" outlineLevel="0" max="5" min="5" style="12" width="11.99"/>
    <col collapsed="false" customWidth="true" hidden="false" outlineLevel="0" max="6" min="6" style="12" width="12.42"/>
    <col collapsed="false" customWidth="true" hidden="false" outlineLevel="0" max="7" min="7" style="12" width="16.42"/>
    <col collapsed="false" customWidth="false" hidden="false" outlineLevel="0" max="8" min="8" style="12" width="19.71"/>
    <col collapsed="false" customWidth="true" hidden="false" outlineLevel="0" max="9" min="9" style="12" width="9"/>
    <col collapsed="false" customWidth="false" hidden="false" outlineLevel="0" max="10" min="10" style="12" width="19.71"/>
    <col collapsed="false" customWidth="true" hidden="false" outlineLevel="0" max="11" min="11" style="12" width="11.42"/>
    <col collapsed="false" customWidth="false" hidden="false" outlineLevel="0" max="12" min="12" style="12" width="19.71"/>
    <col collapsed="false" customWidth="true" hidden="false" outlineLevel="0" max="13" min="13" style="12" width="6.01"/>
    <col collapsed="false" customWidth="false" hidden="false" outlineLevel="0" max="1024" min="14" style="12" width="19.71"/>
  </cols>
  <sheetData>
    <row r="1" customFormat="false" ht="15" hidden="false" customHeight="false" outlineLevel="0" collapsed="false">
      <c r="A1" s="28" t="str">
        <f aca="false">Index!A2</f>
        <v>M/S. abc cult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customFormat="false" ht="15" hidden="false" customHeight="false" outlineLevel="0" collapsed="false">
      <c r="A2" s="28" t="s">
        <v>37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customFormat="false" ht="15" hidden="false" customHeight="false" outlineLevel="0" collapsed="false">
      <c r="A3" s="28" t="s">
        <v>38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customFormat="false" ht="15" hidden="false" customHeight="false" outlineLevel="0" collapsed="false">
      <c r="A4" s="30" t="n">
        <v>1</v>
      </c>
      <c r="B4" s="29" t="s">
        <v>39</v>
      </c>
      <c r="C4" s="31" t="s">
        <v>40</v>
      </c>
      <c r="D4" s="28" t="str">
        <f aca="false">'Cover Page'!A3</f>
        <v>M/S. abc cult</v>
      </c>
      <c r="E4" s="29"/>
      <c r="F4" s="29"/>
      <c r="G4" s="29"/>
      <c r="H4" s="29"/>
      <c r="I4" s="29"/>
      <c r="J4" s="29"/>
      <c r="K4" s="29"/>
      <c r="L4" s="29"/>
      <c r="M4" s="29"/>
    </row>
    <row r="5" customFormat="false" ht="15" hidden="false" customHeight="false" outlineLevel="0" collapsed="false">
      <c r="A5" s="30" t="n">
        <v>2</v>
      </c>
      <c r="B5" s="29" t="s">
        <v>5</v>
      </c>
      <c r="C5" s="31" t="s">
        <v>40</v>
      </c>
      <c r="D5" s="32" t="s">
        <v>41</v>
      </c>
      <c r="E5" s="29"/>
      <c r="F5" s="29"/>
      <c r="G5" s="29"/>
      <c r="H5" s="29"/>
      <c r="I5" s="29"/>
      <c r="J5" s="29"/>
      <c r="K5" s="29"/>
      <c r="L5" s="29"/>
      <c r="M5" s="29"/>
    </row>
    <row r="6" customFormat="false" ht="15" hidden="false" customHeight="false" outlineLevel="0" collapsed="false">
      <c r="A6" s="30"/>
      <c r="B6" s="29"/>
      <c r="C6" s="31"/>
      <c r="D6" s="33" t="str">
        <f aca="false">'Cover Page'!A11</f>
        <v>Address</v>
      </c>
      <c r="E6" s="29"/>
      <c r="F6" s="29"/>
      <c r="G6" s="29"/>
      <c r="H6" s="29"/>
      <c r="I6" s="29"/>
      <c r="J6" s="29"/>
      <c r="K6" s="29"/>
      <c r="L6" s="29"/>
      <c r="M6" s="29"/>
    </row>
    <row r="7" customFormat="false" ht="15" hidden="false" customHeight="false" outlineLevel="0" collapsed="false">
      <c r="A7" s="30"/>
      <c r="B7" s="29"/>
      <c r="C7" s="31"/>
      <c r="D7" s="33" t="str">
        <f aca="false">'Cover Page'!A12</f>
        <v>Kalyan Nagar, Mudalapalya</v>
      </c>
      <c r="E7" s="29"/>
      <c r="F7" s="29"/>
      <c r="G7" s="29"/>
      <c r="H7" s="29"/>
      <c r="I7" s="29"/>
      <c r="J7" s="29"/>
      <c r="K7" s="29"/>
      <c r="L7" s="29"/>
      <c r="M7" s="29"/>
    </row>
    <row r="8" customFormat="false" ht="15" hidden="false" customHeight="false" outlineLevel="0" collapsed="false">
      <c r="A8" s="30"/>
      <c r="B8" s="29"/>
      <c r="C8" s="31"/>
      <c r="D8" s="33" t="str">
        <f aca="false">'Cover Page'!A13</f>
        <v>BANGALORE - 560072.</v>
      </c>
      <c r="E8" s="29"/>
      <c r="F8" s="29"/>
      <c r="G8" s="29"/>
      <c r="H8" s="29"/>
      <c r="I8" s="29"/>
      <c r="J8" s="29"/>
      <c r="K8" s="29"/>
      <c r="L8" s="29"/>
      <c r="M8" s="29"/>
    </row>
    <row r="9" customFormat="false" ht="15" hidden="false" customHeight="false" outlineLevel="0" collapsed="false">
      <c r="A9" s="30"/>
      <c r="B9" s="29"/>
      <c r="C9" s="31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customFormat="false" ht="15" hidden="false" customHeight="false" outlineLevel="0" collapsed="false">
      <c r="A10" s="30"/>
      <c r="B10" s="29"/>
      <c r="C10" s="31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customFormat="false" ht="15" hidden="false" customHeight="false" outlineLevel="0" collapsed="false">
      <c r="A11" s="30" t="n">
        <v>3</v>
      </c>
      <c r="B11" s="29" t="s">
        <v>42</v>
      </c>
      <c r="C11" s="31" t="s">
        <v>40</v>
      </c>
      <c r="D11" s="29" t="s">
        <v>43</v>
      </c>
      <c r="E11" s="29"/>
      <c r="F11" s="29"/>
      <c r="G11" s="29"/>
      <c r="H11" s="29"/>
      <c r="I11" s="29"/>
      <c r="J11" s="29"/>
      <c r="K11" s="29"/>
      <c r="L11" s="29"/>
      <c r="M11" s="29"/>
    </row>
    <row r="12" customFormat="false" ht="15" hidden="false" customHeight="false" outlineLevel="0" collapsed="false">
      <c r="A12" s="30"/>
      <c r="B12" s="29"/>
      <c r="C12" s="31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customFormat="false" ht="15" hidden="false" customHeight="false" outlineLevel="0" collapsed="false">
      <c r="A13" s="30" t="n">
        <v>4</v>
      </c>
      <c r="B13" s="29" t="s">
        <v>44</v>
      </c>
      <c r="C13" s="31" t="s">
        <v>40</v>
      </c>
      <c r="D13" s="29" t="s">
        <v>45</v>
      </c>
      <c r="E13" s="29"/>
      <c r="F13" s="29"/>
      <c r="G13" s="29"/>
      <c r="H13" s="29"/>
      <c r="I13" s="29"/>
      <c r="J13" s="29"/>
      <c r="K13" s="29"/>
      <c r="L13" s="29"/>
      <c r="M13" s="29"/>
    </row>
    <row r="14" customFormat="false" ht="15" hidden="false" customHeight="false" outlineLevel="0" collapsed="false">
      <c r="A14" s="30"/>
      <c r="B14" s="29" t="s">
        <v>46</v>
      </c>
      <c r="C14" s="31" t="s">
        <v>40</v>
      </c>
      <c r="D14" s="29"/>
      <c r="F14" s="29"/>
      <c r="G14" s="29"/>
      <c r="H14" s="29"/>
      <c r="I14" s="29"/>
      <c r="J14" s="29"/>
      <c r="K14" s="29"/>
      <c r="L14" s="29"/>
      <c r="M14" s="29"/>
    </row>
    <row r="15" customFormat="false" ht="15" hidden="false" customHeight="false" outlineLevel="0" collapsed="false">
      <c r="A15" s="30"/>
      <c r="B15" s="29"/>
      <c r="C15" s="29"/>
      <c r="D15" s="30"/>
      <c r="F15" s="29"/>
      <c r="G15" s="29"/>
      <c r="H15" s="29"/>
      <c r="I15" s="29"/>
      <c r="J15" s="29"/>
      <c r="K15" s="29"/>
      <c r="L15" s="29"/>
      <c r="M15" s="29"/>
    </row>
    <row r="16" customFormat="false" ht="15" hidden="false" customHeight="false" outlineLevel="0" collapsed="false">
      <c r="A16" s="30"/>
      <c r="B16" s="29"/>
      <c r="C16" s="29"/>
      <c r="D16" s="30"/>
      <c r="E16" s="29"/>
      <c r="F16" s="29"/>
      <c r="G16" s="29"/>
      <c r="H16" s="29"/>
      <c r="I16" s="29"/>
      <c r="J16" s="29"/>
      <c r="K16" s="29"/>
      <c r="L16" s="29"/>
      <c r="M16" s="29"/>
    </row>
    <row r="17" customFormat="false" ht="15" hidden="false" customHeight="false" outlineLevel="0" collapsed="false">
      <c r="A17" s="30" t="n">
        <v>5</v>
      </c>
      <c r="B17" s="28" t="s">
        <v>47</v>
      </c>
      <c r="C17" s="31" t="s">
        <v>40</v>
      </c>
      <c r="D17" s="29"/>
      <c r="E17" s="34" t="s">
        <v>48</v>
      </c>
      <c r="F17" s="29"/>
      <c r="G17" s="29"/>
      <c r="H17" s="29"/>
      <c r="I17" s="29"/>
      <c r="J17" s="29"/>
      <c r="K17" s="29"/>
      <c r="L17" s="29"/>
      <c r="M17" s="29"/>
    </row>
    <row r="18" customFormat="false" ht="15" hidden="false" customHeight="false" outlineLevel="0" collapsed="false">
      <c r="A18" s="30"/>
      <c r="B18" s="35" t="s">
        <v>49</v>
      </c>
      <c r="C18" s="36"/>
      <c r="D18" s="36"/>
      <c r="E18" s="37" t="s">
        <v>50</v>
      </c>
      <c r="F18" s="29"/>
      <c r="G18" s="29"/>
      <c r="H18" s="29"/>
      <c r="I18" s="29"/>
      <c r="J18" s="29"/>
      <c r="K18" s="29"/>
      <c r="L18" s="29"/>
      <c r="M18" s="29"/>
    </row>
    <row r="19" customFormat="false" ht="15" hidden="false" customHeight="false" outlineLevel="0" collapsed="false">
      <c r="A19" s="30"/>
      <c r="B19" s="38" t="s">
        <v>51</v>
      </c>
      <c r="C19" s="31"/>
      <c r="D19" s="39"/>
      <c r="E19" s="40" t="n">
        <f aca="false">65-E20-E21-E22-E23</f>
        <v>53.425</v>
      </c>
      <c r="F19" s="29"/>
      <c r="G19" s="41"/>
      <c r="H19" s="29"/>
      <c r="I19" s="29"/>
      <c r="J19" s="29"/>
      <c r="K19" s="29"/>
      <c r="L19" s="29"/>
      <c r="M19" s="29"/>
    </row>
    <row r="20" customFormat="false" ht="15" hidden="false" customHeight="false" outlineLevel="0" collapsed="false">
      <c r="A20" s="30"/>
      <c r="B20" s="38" t="s">
        <v>52</v>
      </c>
      <c r="C20" s="29"/>
      <c r="D20" s="39"/>
      <c r="E20" s="40" t="n">
        <v>5</v>
      </c>
      <c r="F20" s="29"/>
      <c r="G20" s="41"/>
      <c r="H20" s="29"/>
      <c r="I20" s="29"/>
      <c r="J20" s="29"/>
      <c r="K20" s="29"/>
      <c r="L20" s="29"/>
      <c r="M20" s="29"/>
    </row>
    <row r="21" customFormat="false" ht="15" hidden="false" customHeight="false" outlineLevel="0" collapsed="false">
      <c r="A21" s="30"/>
      <c r="B21" s="38" t="s">
        <v>53</v>
      </c>
      <c r="C21" s="29"/>
      <c r="D21" s="39"/>
      <c r="E21" s="40" t="n">
        <v>1</v>
      </c>
      <c r="F21" s="29"/>
      <c r="G21" s="41"/>
      <c r="H21" s="29"/>
      <c r="I21" s="39"/>
      <c r="K21" s="29"/>
      <c r="L21" s="29"/>
      <c r="M21" s="29"/>
    </row>
    <row r="22" customFormat="false" ht="15" hidden="false" customHeight="false" outlineLevel="0" collapsed="false">
      <c r="A22" s="30"/>
      <c r="B22" s="38" t="s">
        <v>54</v>
      </c>
      <c r="C22" s="29"/>
      <c r="D22" s="29"/>
      <c r="E22" s="40" t="n">
        <v>2</v>
      </c>
      <c r="F22" s="29"/>
      <c r="G22" s="29"/>
      <c r="H22" s="29"/>
      <c r="I22" s="29"/>
      <c r="J22" s="29"/>
      <c r="K22" s="29"/>
      <c r="L22" s="29"/>
      <c r="M22" s="29"/>
    </row>
    <row r="23" customFormat="false" ht="15" hidden="false" customHeight="false" outlineLevel="0" collapsed="false">
      <c r="A23" s="30"/>
      <c r="B23" s="38" t="s">
        <v>55</v>
      </c>
      <c r="C23" s="29"/>
      <c r="D23" s="29"/>
      <c r="E23" s="40" t="n">
        <f aca="false">Interest!G11</f>
        <v>3.575</v>
      </c>
      <c r="F23" s="29"/>
      <c r="G23" s="29"/>
      <c r="H23" s="29"/>
      <c r="I23" s="29"/>
      <c r="J23" s="29"/>
      <c r="K23" s="29"/>
      <c r="L23" s="29"/>
      <c r="M23" s="29"/>
    </row>
    <row r="24" customFormat="false" ht="15" hidden="false" customHeight="false" outlineLevel="0" collapsed="false">
      <c r="A24" s="30"/>
      <c r="B24" s="42" t="s">
        <v>50</v>
      </c>
      <c r="C24" s="43"/>
      <c r="D24" s="44"/>
      <c r="E24" s="45" t="n">
        <f aca="false">SUM(E19:E23)</f>
        <v>65</v>
      </c>
      <c r="F24" s="29"/>
      <c r="G24" s="29"/>
      <c r="H24" s="29"/>
      <c r="I24" s="29"/>
      <c r="J24" s="29"/>
      <c r="K24" s="29"/>
      <c r="L24" s="29"/>
      <c r="M24" s="29"/>
    </row>
    <row r="25" customFormat="false" ht="15" hidden="false" customHeight="false" outlineLevel="0" collapsed="false">
      <c r="A25" s="30"/>
      <c r="B25" s="29"/>
      <c r="C25" s="29"/>
      <c r="D25" s="41"/>
      <c r="E25" s="29"/>
      <c r="F25" s="39"/>
      <c r="G25" s="29"/>
      <c r="H25" s="29"/>
      <c r="I25" s="29"/>
      <c r="J25" s="29"/>
      <c r="K25" s="29"/>
      <c r="L25" s="29"/>
      <c r="M25" s="29"/>
    </row>
    <row r="26" customFormat="false" ht="15" hidden="false" customHeight="false" outlineLevel="0" collapsed="false">
      <c r="A26" s="30"/>
      <c r="B26" s="28" t="s">
        <v>56</v>
      </c>
      <c r="C26" s="31" t="s">
        <v>40</v>
      </c>
      <c r="D26" s="31"/>
      <c r="E26" s="29"/>
      <c r="F26" s="39"/>
      <c r="G26" s="29"/>
      <c r="H26" s="29"/>
      <c r="I26" s="29"/>
      <c r="J26" s="29"/>
      <c r="K26" s="29"/>
      <c r="L26" s="29"/>
      <c r="M26" s="29"/>
    </row>
    <row r="27" customFormat="false" ht="15" hidden="false" customHeight="false" outlineLevel="0" collapsed="false">
      <c r="A27" s="30"/>
      <c r="B27" s="35" t="s">
        <v>49</v>
      </c>
      <c r="C27" s="36"/>
      <c r="D27" s="36"/>
      <c r="E27" s="37" t="s">
        <v>50</v>
      </c>
      <c r="F27" s="29"/>
      <c r="G27" s="29"/>
      <c r="H27" s="29"/>
      <c r="I27" s="29"/>
      <c r="J27" s="29"/>
      <c r="K27" s="29"/>
      <c r="L27" s="29"/>
      <c r="M27" s="29"/>
    </row>
    <row r="28" customFormat="false" ht="15" hidden="false" customHeight="false" outlineLevel="0" collapsed="false">
      <c r="A28" s="30"/>
      <c r="B28" s="38" t="s">
        <v>57</v>
      </c>
      <c r="C28" s="31"/>
      <c r="D28" s="46"/>
      <c r="E28" s="47" t="n">
        <f aca="false">E31-E29</f>
        <v>9</v>
      </c>
      <c r="F28" s="29"/>
      <c r="G28" s="29"/>
      <c r="H28" s="29"/>
      <c r="I28" s="29"/>
      <c r="J28" s="29"/>
      <c r="K28" s="29"/>
      <c r="L28" s="29"/>
      <c r="M28" s="29"/>
    </row>
    <row r="29" customFormat="false" ht="15" hidden="false" customHeight="false" outlineLevel="0" collapsed="false">
      <c r="A29" s="30"/>
      <c r="B29" s="38" t="s">
        <v>58</v>
      </c>
      <c r="C29" s="31"/>
      <c r="D29" s="39"/>
      <c r="E29" s="47" t="n">
        <v>56</v>
      </c>
      <c r="F29" s="29"/>
      <c r="G29" s="29"/>
      <c r="H29" s="29"/>
      <c r="I29" s="29"/>
      <c r="J29" s="29"/>
      <c r="K29" s="29"/>
      <c r="L29" s="29"/>
      <c r="M29" s="29"/>
    </row>
    <row r="30" customFormat="false" ht="15" hidden="false" customHeight="false" outlineLevel="0" collapsed="false">
      <c r="A30" s="30"/>
      <c r="B30" s="38"/>
      <c r="C30" s="31"/>
      <c r="D30" s="39"/>
      <c r="E30" s="47"/>
      <c r="F30" s="29"/>
      <c r="G30" s="29"/>
      <c r="H30" s="29"/>
      <c r="I30" s="29"/>
      <c r="J30" s="29"/>
      <c r="K30" s="29"/>
      <c r="L30" s="29"/>
      <c r="M30" s="29"/>
    </row>
    <row r="31" customFormat="false" ht="15" hidden="false" customHeight="false" outlineLevel="0" collapsed="false">
      <c r="A31" s="30"/>
      <c r="B31" s="42" t="s">
        <v>50</v>
      </c>
      <c r="C31" s="43"/>
      <c r="D31" s="48"/>
      <c r="E31" s="49" t="n">
        <f aca="false">E24</f>
        <v>65</v>
      </c>
      <c r="F31" s="29"/>
      <c r="G31" s="29"/>
      <c r="H31" s="29"/>
    </row>
    <row r="32" customFormat="false" ht="15" hidden="false" customHeight="false" outlineLevel="0" collapsed="false">
      <c r="A32" s="30"/>
      <c r="B32" s="29"/>
      <c r="C32" s="29"/>
      <c r="D32" s="41"/>
      <c r="E32" s="29"/>
      <c r="F32" s="29"/>
      <c r="G32" s="29"/>
      <c r="H32" s="29"/>
    </row>
    <row r="33" customFormat="false" ht="15" hidden="false" customHeight="false" outlineLevel="0" collapsed="false">
      <c r="A33" s="30" t="n">
        <v>6</v>
      </c>
      <c r="B33" s="29" t="s">
        <v>59</v>
      </c>
      <c r="C33" s="31" t="s">
        <v>40</v>
      </c>
      <c r="D33" s="31"/>
      <c r="E33" s="41" t="n">
        <f aca="false">E29/E28</f>
        <v>6.22222222222222</v>
      </c>
      <c r="F33" s="50" t="s">
        <v>60</v>
      </c>
      <c r="G33" s="51"/>
      <c r="H33" s="29"/>
    </row>
    <row r="34" customFormat="false" ht="15" hidden="false" customHeight="false" outlineLevel="0" collapsed="false">
      <c r="A34" s="30" t="n">
        <v>7</v>
      </c>
      <c r="B34" s="29" t="s">
        <v>61</v>
      </c>
      <c r="C34" s="31" t="s">
        <v>40</v>
      </c>
      <c r="D34" s="31"/>
      <c r="E34" s="52" t="n">
        <f aca="false">+'Annex 6DSCR'!B22</f>
        <v>3.36903450273254</v>
      </c>
      <c r="F34" s="29"/>
      <c r="G34" s="29"/>
      <c r="H34" s="29"/>
    </row>
    <row r="35" customFormat="false" ht="15" hidden="false" customHeight="false" outlineLevel="0" collapsed="false">
      <c r="A35" s="30" t="n">
        <v>8</v>
      </c>
      <c r="B35" s="29" t="s">
        <v>62</v>
      </c>
      <c r="C35" s="31" t="s">
        <v>40</v>
      </c>
      <c r="D35" s="31"/>
      <c r="E35" s="52" t="n">
        <f aca="false">profit!D18/profit!D10*100</f>
        <v>9.33627804487179</v>
      </c>
      <c r="F35" s="29" t="s">
        <v>63</v>
      </c>
      <c r="G35" s="29"/>
      <c r="H35" s="29"/>
    </row>
    <row r="36" customFormat="false" ht="15" hidden="false" customHeight="false" outlineLevel="0" collapsed="false">
      <c r="A36" s="30" t="n">
        <v>9</v>
      </c>
      <c r="B36" s="29" t="s">
        <v>64</v>
      </c>
      <c r="C36" s="31" t="s">
        <v>40</v>
      </c>
      <c r="D36" s="31"/>
      <c r="E36" s="52" t="n">
        <f aca="false">profit!D25/profit!D10*100</f>
        <v>8.76607683404558</v>
      </c>
      <c r="F36" s="29" t="s">
        <v>63</v>
      </c>
      <c r="G36" s="29"/>
      <c r="H36" s="29"/>
    </row>
    <row r="37" customFormat="false" ht="15" hidden="false" customHeight="false" outlineLevel="0" collapsed="false">
      <c r="A37" s="30" t="n">
        <v>10</v>
      </c>
      <c r="B37" s="29" t="s">
        <v>65</v>
      </c>
      <c r="C37" s="31" t="s">
        <v>40</v>
      </c>
      <c r="D37" s="31"/>
      <c r="E37" s="34" t="n">
        <v>10</v>
      </c>
      <c r="F37" s="29"/>
      <c r="G37" s="29"/>
      <c r="H37" s="29"/>
    </row>
    <row r="38" customFormat="false" ht="15" hidden="false" customHeight="false" outlineLevel="0" collapsed="false">
      <c r="A38" s="30" t="n">
        <v>11</v>
      </c>
      <c r="B38" s="29" t="s">
        <v>66</v>
      </c>
      <c r="C38" s="31" t="s">
        <v>40</v>
      </c>
      <c r="D38" s="31"/>
      <c r="E38" s="52" t="n">
        <f aca="false">'Annex 7 ROI'!B32</f>
        <v>153.132861692308</v>
      </c>
      <c r="F38" s="29" t="s">
        <v>67</v>
      </c>
      <c r="G38" s="29"/>
      <c r="H38" s="29"/>
    </row>
    <row r="39" customFormat="false" ht="15" hidden="false" customHeight="false" outlineLevel="0" collapsed="false">
      <c r="A39" s="30"/>
      <c r="B39" s="29"/>
      <c r="C39" s="31"/>
      <c r="D39" s="31"/>
      <c r="E39" s="29"/>
      <c r="F39" s="29"/>
      <c r="G39" s="29"/>
      <c r="H39" s="29"/>
    </row>
    <row r="40" customFormat="false" ht="15" hidden="false" customHeight="false" outlineLevel="0" collapsed="false">
      <c r="A40" s="29"/>
    </row>
    <row r="41" customFormat="false" ht="15" hidden="false" customHeight="false" outlineLevel="0" collapsed="false">
      <c r="A41" s="29"/>
    </row>
    <row r="42" customFormat="false" ht="15" hidden="false" customHeight="false" outlineLevel="0" collapsed="false">
      <c r="A42" s="29"/>
    </row>
    <row r="43" customFormat="false" ht="15" hidden="false" customHeight="false" outlineLevel="0" collapsed="false">
      <c r="A43" s="29"/>
    </row>
    <row r="44" customFormat="false" ht="15" hidden="false" customHeight="false" outlineLevel="0" collapsed="false">
      <c r="A44" s="29"/>
    </row>
    <row r="45" customFormat="false" ht="15" hidden="false" customHeight="false" outlineLevel="0" collapsed="false">
      <c r="A45" s="29"/>
    </row>
    <row r="46" customFormat="false" ht="15" hidden="false" customHeight="false" outlineLevel="0" collapsed="false">
      <c r="A46" s="29"/>
    </row>
    <row r="47" customFormat="false" ht="15" hidden="false" customHeight="false" outlineLevel="0" collapsed="false">
      <c r="A47" s="29"/>
    </row>
    <row r="48" customFormat="false" ht="15" hidden="false" customHeight="false" outlineLevel="0" collapsed="false">
      <c r="A48" s="29"/>
    </row>
    <row r="49" customFormat="false" ht="15" hidden="false" customHeight="false" outlineLevel="0" collapsed="false">
      <c r="A49" s="29"/>
    </row>
    <row r="50" customFormat="false" ht="15" hidden="false" customHeight="false" outlineLevel="0" collapsed="false">
      <c r="A50" s="29"/>
    </row>
    <row r="51" customFormat="false" ht="15" hidden="false" customHeight="false" outlineLevel="0" collapsed="false">
      <c r="A51" s="29"/>
    </row>
    <row r="52" customFormat="false" ht="15" hidden="false" customHeight="false" outlineLevel="0" collapsed="false">
      <c r="A52" s="29"/>
    </row>
    <row r="53" customFormat="false" ht="15" hidden="false" customHeight="false" outlineLevel="0" collapsed="false">
      <c r="A53" s="29"/>
    </row>
    <row r="54" customFormat="false" ht="15" hidden="false" customHeight="false" outlineLevel="0" collapsed="false">
      <c r="A54" s="29"/>
    </row>
    <row r="55" customFormat="false" ht="15" hidden="false" customHeight="false" outlineLevel="0" collapsed="false">
      <c r="A55" s="29"/>
    </row>
    <row r="56" customFormat="false" ht="15" hidden="false" customHeight="false" outlineLevel="0" collapsed="false">
      <c r="A56" s="29"/>
    </row>
    <row r="57" customFormat="false" ht="15" hidden="false" customHeight="false" outlineLevel="0" collapsed="false">
      <c r="A57" s="29"/>
    </row>
    <row r="58" customFormat="false" ht="15" hidden="false" customHeight="false" outlineLevel="0" collapsed="false">
      <c r="A58" s="29"/>
    </row>
    <row r="59" customFormat="false" ht="15" hidden="false" customHeight="false" outlineLevel="0" collapsed="false">
      <c r="A59" s="29"/>
    </row>
    <row r="60" customFormat="false" ht="15" hidden="false" customHeight="false" outlineLevel="0" collapsed="false">
      <c r="A60" s="29"/>
    </row>
    <row r="61" customFormat="false" ht="15" hidden="false" customHeight="false" outlineLevel="0" collapsed="false">
      <c r="A61" s="29"/>
    </row>
    <row r="62" customFormat="false" ht="15" hidden="false" customHeight="false" outlineLevel="0" collapsed="false">
      <c r="A62" s="29"/>
    </row>
    <row r="63" customFormat="false" ht="15" hidden="false" customHeight="false" outlineLevel="0" collapsed="false">
      <c r="A63" s="29"/>
    </row>
    <row r="64" customFormat="false" ht="15" hidden="false" customHeight="false" outlineLevel="0" collapsed="false">
      <c r="A64" s="29"/>
    </row>
    <row r="65" customFormat="false" ht="15" hidden="false" customHeight="false" outlineLevel="0" collapsed="false">
      <c r="A65" s="29"/>
    </row>
    <row r="66" customFormat="false" ht="15" hidden="false" customHeight="false" outlineLevel="0" collapsed="false">
      <c r="A66" s="29"/>
    </row>
    <row r="67" customFormat="false" ht="15" hidden="false" customHeight="false" outlineLevel="0" collapsed="false">
      <c r="A67" s="29"/>
    </row>
    <row r="68" customFormat="false" ht="15" hidden="false" customHeight="false" outlineLevel="0" collapsed="false">
      <c r="A68" s="29"/>
    </row>
    <row r="69" customFormat="false" ht="15" hidden="false" customHeight="false" outlineLevel="0" collapsed="false">
      <c r="A69" s="29"/>
    </row>
    <row r="70" customFormat="false" ht="15" hidden="false" customHeight="false" outlineLevel="0" collapsed="false">
      <c r="A70" s="29"/>
    </row>
    <row r="71" customFormat="false" ht="15" hidden="false" customHeight="false" outlineLevel="0" collapsed="false">
      <c r="A71" s="29"/>
    </row>
    <row r="72" customFormat="false" ht="15" hidden="false" customHeight="false" outlineLevel="0" collapsed="false">
      <c r="A72" s="29"/>
    </row>
    <row r="73" customFormat="false" ht="15" hidden="false" customHeight="false" outlineLevel="0" collapsed="false">
      <c r="A73" s="29"/>
    </row>
    <row r="74" customFormat="false" ht="15" hidden="false" customHeight="false" outlineLevel="0" collapsed="false">
      <c r="A74" s="29"/>
    </row>
    <row r="75" customFormat="false" ht="15" hidden="false" customHeight="false" outlineLevel="0" collapsed="false">
      <c r="A75" s="29"/>
    </row>
    <row r="76" customFormat="false" ht="15" hidden="false" customHeight="false" outlineLevel="0" collapsed="false">
      <c r="A76" s="29"/>
    </row>
    <row r="77" customFormat="false" ht="15" hidden="false" customHeight="false" outlineLevel="0" collapsed="false">
      <c r="A77" s="29"/>
    </row>
    <row r="78" customFormat="false" ht="15" hidden="false" customHeight="false" outlineLevel="0" collapsed="false">
      <c r="A78" s="29"/>
    </row>
    <row r="79" customFormat="false" ht="15" hidden="false" customHeight="false" outlineLevel="0" collapsed="false">
      <c r="A79" s="29"/>
    </row>
    <row r="80" customFormat="false" ht="15" hidden="false" customHeight="false" outlineLevel="0" collapsed="false">
      <c r="A80" s="29"/>
    </row>
    <row r="81" customFormat="false" ht="15" hidden="false" customHeight="false" outlineLevel="0" collapsed="false">
      <c r="A81" s="29"/>
    </row>
    <row r="82" customFormat="false" ht="15" hidden="false" customHeight="false" outlineLevel="0" collapsed="false">
      <c r="A82" s="29"/>
    </row>
    <row r="83" customFormat="false" ht="15" hidden="false" customHeight="false" outlineLevel="0" collapsed="false">
      <c r="A83" s="29"/>
    </row>
    <row r="84" customFormat="false" ht="15" hidden="false" customHeight="false" outlineLevel="0" collapsed="false">
      <c r="A84" s="29"/>
    </row>
    <row r="85" customFormat="false" ht="15" hidden="false" customHeight="false" outlineLevel="0" collapsed="false">
      <c r="A85" s="29"/>
    </row>
    <row r="86" customFormat="false" ht="15" hidden="false" customHeight="false" outlineLevel="0" collapsed="false">
      <c r="A86" s="29"/>
    </row>
    <row r="87" customFormat="false" ht="15" hidden="false" customHeight="false" outlineLevel="0" collapsed="false">
      <c r="A87" s="29"/>
    </row>
    <row r="88" customFormat="false" ht="15" hidden="false" customHeight="false" outlineLevel="0" collapsed="false">
      <c r="A88" s="29"/>
    </row>
    <row r="89" customFormat="false" ht="15" hidden="false" customHeight="false" outlineLevel="0" collapsed="false">
      <c r="A89" s="29"/>
    </row>
    <row r="90" customFormat="false" ht="15" hidden="false" customHeight="false" outlineLevel="0" collapsed="false">
      <c r="A90" s="29"/>
    </row>
    <row r="91" customFormat="false" ht="15" hidden="false" customHeight="false" outlineLevel="0" collapsed="false">
      <c r="A91" s="29"/>
    </row>
    <row r="92" customFormat="false" ht="15" hidden="false" customHeight="false" outlineLevel="0" collapsed="false">
      <c r="A92" s="29"/>
    </row>
    <row r="93" customFormat="false" ht="15" hidden="false" customHeight="false" outlineLevel="0" collapsed="false">
      <c r="A93" s="29"/>
    </row>
    <row r="94" customFormat="false" ht="15" hidden="false" customHeight="false" outlineLevel="0" collapsed="false">
      <c r="A94" s="29"/>
    </row>
    <row r="95" customFormat="false" ht="15" hidden="false" customHeight="false" outlineLevel="0" collapsed="false">
      <c r="A95" s="29"/>
    </row>
    <row r="96" customFormat="false" ht="15" hidden="false" customHeight="false" outlineLevel="0" collapsed="false">
      <c r="A96" s="29"/>
    </row>
    <row r="97" customFormat="false" ht="15" hidden="false" customHeight="false" outlineLevel="0" collapsed="false">
      <c r="A97" s="29"/>
    </row>
    <row r="98" customFormat="false" ht="15" hidden="false" customHeight="false" outlineLevel="0" collapsed="false">
      <c r="A98" s="29"/>
    </row>
    <row r="99" customFormat="false" ht="15" hidden="false" customHeight="false" outlineLevel="0" collapsed="false">
      <c r="A99" s="29"/>
    </row>
    <row r="100" customFormat="false" ht="15" hidden="false" customHeight="false" outlineLevel="0" collapsed="false">
      <c r="A100" s="29"/>
    </row>
    <row r="101" customFormat="false" ht="15" hidden="false" customHeight="false" outlineLevel="0" collapsed="false">
      <c r="A101" s="29"/>
    </row>
    <row r="102" customFormat="false" ht="15" hidden="false" customHeight="false" outlineLevel="0" collapsed="false">
      <c r="A102" s="29"/>
    </row>
    <row r="103" customFormat="false" ht="15" hidden="false" customHeight="false" outlineLevel="0" collapsed="false">
      <c r="A103" s="29"/>
    </row>
    <row r="104" customFormat="false" ht="15" hidden="false" customHeight="false" outlineLevel="0" collapsed="false">
      <c r="A104" s="29"/>
    </row>
    <row r="105" customFormat="false" ht="15" hidden="false" customHeight="false" outlineLevel="0" collapsed="false">
      <c r="A105" s="29"/>
    </row>
    <row r="106" customFormat="false" ht="15" hidden="false" customHeight="false" outlineLevel="0" collapsed="false">
      <c r="A106" s="29"/>
    </row>
    <row r="107" customFormat="false" ht="15" hidden="false" customHeight="false" outlineLevel="0" collapsed="false">
      <c r="A107" s="29"/>
    </row>
    <row r="108" customFormat="false" ht="15" hidden="false" customHeight="false" outlineLevel="0" collapsed="false">
      <c r="A108" s="29"/>
    </row>
    <row r="109" customFormat="false" ht="15" hidden="false" customHeight="false" outlineLevel="0" collapsed="false">
      <c r="A109" s="29"/>
    </row>
    <row r="110" customFormat="false" ht="15" hidden="false" customHeight="false" outlineLevel="0" collapsed="false">
      <c r="A110" s="29"/>
    </row>
    <row r="111" customFormat="false" ht="15" hidden="false" customHeight="false" outlineLevel="0" collapsed="false">
      <c r="A111" s="29"/>
    </row>
    <row r="112" customFormat="false" ht="15" hidden="false" customHeight="false" outlineLevel="0" collapsed="false">
      <c r="A112" s="29"/>
    </row>
    <row r="113" customFormat="false" ht="15" hidden="false" customHeight="false" outlineLevel="0" collapsed="false">
      <c r="A113" s="29"/>
    </row>
    <row r="114" customFormat="false" ht="15" hidden="false" customHeight="false" outlineLevel="0" collapsed="false">
      <c r="A114" s="29"/>
    </row>
    <row r="115" customFormat="false" ht="15" hidden="false" customHeight="false" outlineLevel="0" collapsed="false">
      <c r="A115" s="29"/>
    </row>
    <row r="116" customFormat="false" ht="15" hidden="false" customHeight="false" outlineLevel="0" collapsed="false">
      <c r="A116" s="29"/>
    </row>
    <row r="117" customFormat="false" ht="15" hidden="false" customHeight="false" outlineLevel="0" collapsed="false">
      <c r="A117" s="29"/>
    </row>
    <row r="118" customFormat="false" ht="15" hidden="false" customHeight="false" outlineLevel="0" collapsed="false">
      <c r="A118" s="29"/>
    </row>
    <row r="119" customFormat="false" ht="15" hidden="false" customHeight="false" outlineLevel="0" collapsed="false">
      <c r="A119" s="29"/>
    </row>
    <row r="120" customFormat="false" ht="15" hidden="false" customHeight="false" outlineLevel="0" collapsed="false">
      <c r="A120" s="29"/>
    </row>
    <row r="121" customFormat="false" ht="15" hidden="false" customHeight="false" outlineLevel="0" collapsed="false">
      <c r="A121" s="29"/>
    </row>
  </sheetData>
  <printOptions headings="false" gridLines="false" gridLinesSet="true" horizontalCentered="true" verticalCentered="false"/>
  <pageMargins left="0.420138888888889" right="0.259722222222222" top="1.25972222222222" bottom="0.589583333333333" header="0.511805555555555" footer="0.359722222222222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&amp;CPage &amp;P of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9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2" width="40.15"/>
    <col collapsed="false" customWidth="true" hidden="false" outlineLevel="0" max="2" min="2" style="12" width="8.14"/>
    <col collapsed="false" customWidth="true" hidden="false" outlineLevel="0" max="3" min="3" style="12" width="22.14"/>
    <col collapsed="false" customWidth="true" hidden="false" outlineLevel="0" max="4" min="4" style="12" width="10.99"/>
    <col collapsed="false" customWidth="true" hidden="false" outlineLevel="0" max="8" min="5" style="12" width="10"/>
    <col collapsed="false" customWidth="true" hidden="false" outlineLevel="0" max="9" min="9" style="12" width="12.57"/>
    <col collapsed="false" customWidth="false" hidden="false" outlineLevel="0" max="1024" min="10" style="12" width="9.14"/>
  </cols>
  <sheetData>
    <row r="1" customFormat="false" ht="15" hidden="false" customHeight="false" outlineLevel="0" collapsed="false">
      <c r="A1" s="53" t="str">
        <f aca="false">'PROJECT AT GLANCE'!D4</f>
        <v>M/S. abc cult</v>
      </c>
      <c r="B1" s="53"/>
      <c r="C1" s="53"/>
      <c r="D1" s="53"/>
      <c r="E1" s="53"/>
    </row>
    <row r="2" customFormat="false" ht="15" hidden="false" customHeight="false" outlineLevel="0" collapsed="false">
      <c r="A2" s="50" t="s">
        <v>68</v>
      </c>
      <c r="B2" s="50"/>
      <c r="C2" s="50"/>
      <c r="D2" s="50"/>
      <c r="E2" s="50"/>
    </row>
    <row r="3" customFormat="false" ht="15" hidden="false" customHeight="false" outlineLevel="0" collapsed="false">
      <c r="A3" s="54"/>
      <c r="B3" s="54"/>
      <c r="C3" s="54"/>
      <c r="D3" s="54"/>
      <c r="E3" s="54"/>
    </row>
    <row r="4" customFormat="false" ht="15" hidden="false" customHeight="false" outlineLevel="0" collapsed="false">
      <c r="A4" s="53" t="s">
        <v>3</v>
      </c>
      <c r="B4" s="53"/>
      <c r="C4" s="53"/>
      <c r="D4" s="53"/>
      <c r="E4" s="53"/>
    </row>
    <row r="7" customFormat="false" ht="15" hidden="false" customHeight="false" outlineLevel="0" collapsed="false">
      <c r="A7" s="55" t="s">
        <v>69</v>
      </c>
      <c r="B7" s="55"/>
      <c r="E7" s="39"/>
      <c r="G7" s="29"/>
      <c r="H7" s="29"/>
      <c r="I7" s="29"/>
      <c r="J7" s="29"/>
      <c r="K7" s="29"/>
      <c r="L7" s="29"/>
      <c r="M7" s="29"/>
      <c r="N7" s="29"/>
      <c r="O7" s="29"/>
    </row>
    <row r="8" customFormat="false" ht="15" hidden="false" customHeight="false" outlineLevel="0" collapsed="false">
      <c r="A8" s="55"/>
      <c r="B8" s="55"/>
      <c r="E8" s="39"/>
      <c r="G8" s="29"/>
      <c r="H8" s="29"/>
      <c r="I8" s="29"/>
      <c r="J8" s="29"/>
      <c r="K8" s="29"/>
      <c r="L8" s="29"/>
      <c r="M8" s="29"/>
      <c r="N8" s="29"/>
      <c r="O8" s="29"/>
    </row>
    <row r="9" customFormat="false" ht="15" hidden="false" customHeight="false" outlineLevel="0" collapsed="false">
      <c r="A9" s="55" t="s">
        <v>70</v>
      </c>
      <c r="E9" s="39"/>
      <c r="G9" s="29"/>
      <c r="H9" s="29"/>
      <c r="I9" s="29"/>
      <c r="J9" s="29"/>
      <c r="K9" s="29"/>
      <c r="L9" s="29"/>
      <c r="M9" s="29"/>
      <c r="N9" s="29"/>
      <c r="O9" s="29"/>
    </row>
    <row r="10" customFormat="false" ht="15" hidden="false" customHeight="false" outlineLevel="0" collapsed="false">
      <c r="A10" s="55"/>
      <c r="E10" s="39"/>
      <c r="G10" s="29"/>
      <c r="H10" s="29"/>
      <c r="I10" s="29"/>
      <c r="J10" s="29"/>
      <c r="K10" s="29"/>
      <c r="L10" s="29"/>
      <c r="M10" s="29"/>
      <c r="N10" s="29"/>
      <c r="O10" s="29"/>
    </row>
    <row r="11" customFormat="false" ht="15" hidden="false" customHeight="false" outlineLevel="0" collapsed="false">
      <c r="A11" s="12" t="s">
        <v>71</v>
      </c>
      <c r="C11" s="56" t="str">
        <f aca="false">C22&amp;"Lakhs"</f>
        <v>65Lakhs</v>
      </c>
      <c r="D11" s="57"/>
      <c r="G11" s="29"/>
      <c r="H11" s="29"/>
      <c r="I11" s="29"/>
      <c r="J11" s="29"/>
      <c r="K11" s="29"/>
      <c r="L11" s="29"/>
      <c r="M11" s="29"/>
      <c r="N11" s="29"/>
      <c r="O11" s="29"/>
    </row>
    <row r="12" customFormat="false" ht="15" hidden="false" customHeight="false" outlineLevel="0" collapsed="false">
      <c r="D12" s="56"/>
      <c r="E12" s="57"/>
      <c r="G12" s="29"/>
      <c r="H12" s="29"/>
      <c r="I12" s="29"/>
      <c r="J12" s="29"/>
      <c r="K12" s="29"/>
      <c r="L12" s="29"/>
      <c r="M12" s="29"/>
      <c r="N12" s="29"/>
      <c r="O12" s="29"/>
    </row>
    <row r="13" customFormat="false" ht="15" hidden="false" customHeight="false" outlineLevel="0" collapsed="false">
      <c r="A13" s="12" t="s">
        <v>72</v>
      </c>
      <c r="E13" s="39"/>
      <c r="G13" s="29"/>
      <c r="H13" s="29"/>
      <c r="I13" s="29"/>
      <c r="J13" s="29"/>
      <c r="K13" s="29"/>
      <c r="L13" s="29"/>
      <c r="M13" s="29"/>
      <c r="N13" s="29"/>
      <c r="O13" s="29"/>
    </row>
    <row r="14" customFormat="false" ht="15" hidden="false" customHeight="false" outlineLevel="0" collapsed="false">
      <c r="E14" s="55"/>
      <c r="G14" s="29"/>
      <c r="H14" s="29"/>
      <c r="I14" s="29"/>
      <c r="J14" s="29"/>
      <c r="K14" s="29"/>
      <c r="L14" s="29"/>
      <c r="M14" s="29"/>
      <c r="N14" s="29"/>
      <c r="O14" s="29"/>
    </row>
    <row r="15" customFormat="false" ht="15" hidden="false" customHeight="false" outlineLevel="0" collapsed="false">
      <c r="A15" s="28" t="s">
        <v>47</v>
      </c>
      <c r="B15" s="31" t="s">
        <v>40</v>
      </c>
      <c r="C15" s="34" t="s">
        <v>73</v>
      </c>
      <c r="E15" s="34"/>
      <c r="F15" s="31"/>
      <c r="G15" s="31"/>
      <c r="H15" s="31"/>
      <c r="I15" s="31"/>
    </row>
    <row r="16" customFormat="false" ht="15" hidden="false" customHeight="false" outlineLevel="0" collapsed="false">
      <c r="A16" s="35" t="s">
        <v>49</v>
      </c>
      <c r="B16" s="36"/>
      <c r="C16" s="37" t="s">
        <v>50</v>
      </c>
      <c r="E16" s="31"/>
      <c r="F16" s="30"/>
      <c r="G16" s="30"/>
      <c r="H16" s="30"/>
      <c r="I16" s="30"/>
    </row>
    <row r="17" customFormat="false" ht="15" hidden="false" customHeight="false" outlineLevel="0" collapsed="false">
      <c r="A17" s="38" t="str">
        <f aca="false">'PROJECT AT GLANCE'!B19</f>
        <v>Operational Cost</v>
      </c>
      <c r="B17" s="31"/>
      <c r="C17" s="40" t="n">
        <f aca="false">'PROJECT AT GLANCE'!E19</f>
        <v>53.425</v>
      </c>
      <c r="E17" s="39"/>
      <c r="F17" s="39"/>
      <c r="G17" s="39"/>
      <c r="H17" s="39"/>
      <c r="I17" s="30"/>
    </row>
    <row r="18" customFormat="false" ht="15" hidden="false" customHeight="false" outlineLevel="0" collapsed="false">
      <c r="A18" s="38" t="str">
        <f aca="false">'PROJECT AT GLANCE'!B20</f>
        <v>Furniture &amp; Fittings</v>
      </c>
      <c r="B18" s="31"/>
      <c r="C18" s="40" t="n">
        <f aca="false">'PROJECT AT GLANCE'!E20</f>
        <v>5</v>
      </c>
      <c r="E18" s="39"/>
      <c r="F18" s="39"/>
      <c r="G18" s="39"/>
      <c r="H18" s="39"/>
      <c r="I18" s="30"/>
    </row>
    <row r="19" customFormat="false" ht="15" hidden="false" customHeight="false" outlineLevel="0" collapsed="false">
      <c r="A19" s="38" t="str">
        <f aca="false">'PROJECT AT GLANCE'!B21</f>
        <v>Generator &amp; Office Equipemnts</v>
      </c>
      <c r="C19" s="40" t="n">
        <f aca="false">'PROJECT AT GLANCE'!E21</f>
        <v>1</v>
      </c>
      <c r="E19" s="39"/>
      <c r="F19" s="39"/>
      <c r="G19" s="58"/>
      <c r="H19" s="58"/>
      <c r="I19" s="39"/>
    </row>
    <row r="20" customFormat="false" ht="15" hidden="false" customHeight="false" outlineLevel="0" collapsed="false">
      <c r="A20" s="38" t="str">
        <f aca="false">'PROJECT AT GLANCE'!B22</f>
        <v>Deposits</v>
      </c>
      <c r="B20" s="31"/>
      <c r="C20" s="40" t="n">
        <f aca="false">'PROJECT AT GLANCE'!E22</f>
        <v>2</v>
      </c>
      <c r="E20" s="39"/>
      <c r="F20" s="39"/>
      <c r="G20" s="39"/>
      <c r="H20" s="58"/>
      <c r="I20" s="39"/>
    </row>
    <row r="21" customFormat="false" ht="15" hidden="false" customHeight="false" outlineLevel="0" collapsed="false">
      <c r="A21" s="38" t="str">
        <f aca="false">'PROJECT AT GLANCE'!B23</f>
        <v>Interest during the impl. Period</v>
      </c>
      <c r="B21" s="31"/>
      <c r="C21" s="40" t="n">
        <f aca="false">'PROJECT AT GLANCE'!E23</f>
        <v>3.575</v>
      </c>
      <c r="E21" s="39"/>
      <c r="F21" s="39"/>
      <c r="G21" s="39"/>
      <c r="H21" s="58"/>
      <c r="I21" s="39"/>
    </row>
    <row r="22" customFormat="false" ht="15" hidden="false" customHeight="false" outlineLevel="0" collapsed="false">
      <c r="A22" s="42" t="s">
        <v>50</v>
      </c>
      <c r="B22" s="43"/>
      <c r="C22" s="45" t="n">
        <f aca="false">SUM(C17:C21)</f>
        <v>65</v>
      </c>
      <c r="E22" s="39"/>
      <c r="F22" s="39"/>
      <c r="G22" s="39"/>
      <c r="H22" s="58"/>
      <c r="I22" s="39"/>
    </row>
    <row r="23" customFormat="false" ht="15" hidden="false" customHeight="false" outlineLevel="0" collapsed="false">
      <c r="A23" s="29"/>
      <c r="B23" s="29"/>
      <c r="C23" s="29"/>
      <c r="E23" s="39"/>
      <c r="F23" s="39"/>
      <c r="G23" s="58"/>
      <c r="H23" s="58"/>
      <c r="I23" s="39"/>
    </row>
    <row r="24" customFormat="false" ht="15" hidden="false" customHeight="false" outlineLevel="0" collapsed="false">
      <c r="A24" s="28" t="s">
        <v>56</v>
      </c>
      <c r="B24" s="31" t="s">
        <v>40</v>
      </c>
      <c r="C24" s="29"/>
      <c r="E24" s="31"/>
      <c r="F24" s="39"/>
      <c r="G24" s="39"/>
      <c r="H24" s="39"/>
      <c r="I24" s="39"/>
    </row>
    <row r="25" customFormat="false" ht="15" hidden="false" customHeight="false" outlineLevel="0" collapsed="false">
      <c r="A25" s="35" t="s">
        <v>49</v>
      </c>
      <c r="B25" s="36"/>
      <c r="C25" s="37" t="s">
        <v>50</v>
      </c>
      <c r="E25" s="46"/>
      <c r="F25" s="39"/>
      <c r="G25" s="39"/>
      <c r="H25" s="39"/>
      <c r="I25" s="39"/>
    </row>
    <row r="26" customFormat="false" ht="15" hidden="false" customHeight="false" outlineLevel="0" collapsed="false">
      <c r="A26" s="38" t="s">
        <v>74</v>
      </c>
      <c r="B26" s="31"/>
      <c r="C26" s="47" t="n">
        <f aca="false">'PROJECT AT GLANCE'!E28</f>
        <v>9</v>
      </c>
      <c r="E26" s="46"/>
      <c r="F26" s="39"/>
      <c r="G26" s="39"/>
      <c r="H26" s="39"/>
      <c r="I26" s="39"/>
    </row>
    <row r="27" customFormat="false" ht="15" hidden="false" customHeight="false" outlineLevel="0" collapsed="false">
      <c r="A27" s="38" t="s">
        <v>58</v>
      </c>
      <c r="B27" s="31"/>
      <c r="C27" s="47" t="n">
        <f aca="false">'PROJECT AT GLANCE'!E29</f>
        <v>56</v>
      </c>
      <c r="E27" s="46"/>
      <c r="F27" s="31"/>
      <c r="G27" s="59"/>
      <c r="H27" s="29"/>
    </row>
    <row r="28" customFormat="false" ht="15" hidden="false" customHeight="false" outlineLevel="0" collapsed="false">
      <c r="A28" s="42" t="s">
        <v>50</v>
      </c>
      <c r="B28" s="43"/>
      <c r="C28" s="49" t="n">
        <f aca="false">C22</f>
        <v>65</v>
      </c>
      <c r="E28" s="46"/>
      <c r="F28" s="30"/>
      <c r="G28" s="30"/>
      <c r="H28" s="30"/>
      <c r="I28" s="30"/>
    </row>
    <row r="29" customFormat="false" ht="15" hidden="false" customHeight="false" outlineLevel="0" collapsed="false">
      <c r="A29" s="29"/>
      <c r="B29" s="29"/>
      <c r="C29" s="29"/>
      <c r="D29" s="29"/>
      <c r="E29" s="29"/>
    </row>
    <row r="30" customFormat="false" ht="15" hidden="false" customHeight="false" outlineLevel="0" collapsed="false">
      <c r="B30" s="15"/>
      <c r="C30" s="15"/>
      <c r="D30" s="15"/>
      <c r="E30" s="60"/>
      <c r="F30" s="60"/>
      <c r="G30" s="61"/>
      <c r="J30" s="62"/>
    </row>
    <row r="31" customFormat="false" ht="15" hidden="false" customHeight="false" outlineLevel="0" collapsed="false">
      <c r="B31" s="15"/>
      <c r="D31" s="15"/>
      <c r="E31" s="61"/>
      <c r="F31" s="61"/>
      <c r="G31" s="61"/>
    </row>
    <row r="32" customFormat="false" ht="15" hidden="false" customHeight="false" outlineLevel="0" collapsed="false">
      <c r="B32" s="15"/>
      <c r="C32" s="15"/>
      <c r="D32" s="15"/>
      <c r="E32" s="58"/>
      <c r="F32" s="58"/>
      <c r="G32" s="58"/>
    </row>
    <row r="33" customFormat="false" ht="15" hidden="false" customHeight="false" outlineLevel="0" collapsed="false">
      <c r="B33" s="15"/>
      <c r="C33" s="15"/>
      <c r="D33" s="15"/>
      <c r="E33" s="58"/>
      <c r="F33" s="58"/>
      <c r="G33" s="58"/>
    </row>
    <row r="34" customFormat="false" ht="15" hidden="false" customHeight="false" outlineLevel="0" collapsed="false">
      <c r="B34" s="15"/>
      <c r="C34" s="15"/>
      <c r="D34" s="15"/>
      <c r="E34" s="63"/>
      <c r="F34" s="63"/>
      <c r="G34" s="63"/>
    </row>
    <row r="35" customFormat="false" ht="15" hidden="false" customHeight="false" outlineLevel="0" collapsed="false">
      <c r="B35" s="15"/>
      <c r="C35" s="15"/>
      <c r="D35" s="15"/>
      <c r="E35" s="64"/>
      <c r="F35" s="64"/>
    </row>
    <row r="36" customFormat="false" ht="15" hidden="false" customHeight="false" outlineLevel="0" collapsed="false">
      <c r="B36" s="15"/>
      <c r="C36" s="15"/>
      <c r="D36" s="15"/>
      <c r="E36" s="15"/>
      <c r="F36" s="15"/>
      <c r="G36" s="15"/>
    </row>
    <row r="37" customFormat="false" ht="15" hidden="false" customHeight="false" outlineLevel="0" collapsed="false">
      <c r="B37" s="15"/>
      <c r="C37" s="15"/>
      <c r="D37" s="15"/>
      <c r="E37" s="15"/>
      <c r="F37" s="15"/>
      <c r="G37" s="15"/>
    </row>
    <row r="38" customFormat="false" ht="15" hidden="false" customHeight="false" outlineLevel="0" collapsed="false">
      <c r="B38" s="15"/>
      <c r="C38" s="15"/>
      <c r="D38" s="15"/>
      <c r="E38" s="15"/>
      <c r="F38" s="15"/>
      <c r="G38" s="15"/>
    </row>
    <row r="39" customFormat="false" ht="15" hidden="false" customHeight="false" outlineLevel="0" collapsed="false">
      <c r="B39" s="15"/>
      <c r="C39" s="15"/>
      <c r="D39" s="15"/>
      <c r="E39" s="15"/>
      <c r="F39" s="15"/>
      <c r="G39" s="15"/>
    </row>
  </sheetData>
  <mergeCells count="4">
    <mergeCell ref="A1:E1"/>
    <mergeCell ref="A2:E2"/>
    <mergeCell ref="A4:E4"/>
    <mergeCell ref="F15:G15"/>
  </mergeCells>
  <printOptions headings="false" gridLines="false" gridLinesSet="true" horizontalCentered="true" verticalCentered="true"/>
  <pageMargins left="0.970138888888889" right="1.64027777777778" top="0.379861111111111" bottom="4.67013888888889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7" activeCellId="0" sqref="A17"/>
    </sheetView>
  </sheetViews>
  <sheetFormatPr defaultColWidth="9.15625" defaultRowHeight="15" zeroHeight="false" outlineLevelRow="0" outlineLevelCol="0"/>
  <cols>
    <col collapsed="false" customWidth="true" hidden="false" outlineLevel="0" max="1" min="1" style="12" width="51.86"/>
    <col collapsed="false" customWidth="true" hidden="false" outlineLevel="0" max="2" min="2" style="12" width="14.28"/>
    <col collapsed="false" customWidth="true" hidden="false" outlineLevel="0" max="3" min="3" style="12" width="10.58"/>
    <col collapsed="false" customWidth="true" hidden="false" outlineLevel="0" max="6" min="4" style="12" width="12.71"/>
    <col collapsed="false" customWidth="false" hidden="false" outlineLevel="0" max="1024" min="7" style="12" width="9.14"/>
  </cols>
  <sheetData>
    <row r="1" customFormat="false" ht="15" hidden="false" customHeight="false" outlineLevel="0" collapsed="false">
      <c r="A1" s="65" t="str">
        <f aca="false">Cash!A1</f>
        <v>M/S. abc cult</v>
      </c>
    </row>
    <row r="2" customFormat="false" ht="15" hidden="false" customHeight="false" outlineLevel="0" collapsed="false">
      <c r="A2" s="55" t="s">
        <v>75</v>
      </c>
      <c r="B2" s="55"/>
    </row>
    <row r="3" customFormat="false" ht="15" hidden="false" customHeight="false" outlineLevel="0" collapsed="false">
      <c r="A3" s="55" t="s">
        <v>27</v>
      </c>
      <c r="B3" s="55"/>
      <c r="C3" s="29"/>
      <c r="E3" s="66"/>
      <c r="F3" s="66" t="s">
        <v>76</v>
      </c>
    </row>
    <row r="4" customFormat="false" ht="15" hidden="false" customHeight="false" outlineLevel="0" collapsed="false">
      <c r="A4" s="67" t="s">
        <v>77</v>
      </c>
      <c r="B4" s="18" t="s">
        <v>78</v>
      </c>
      <c r="C4" s="18"/>
      <c r="D4" s="18"/>
      <c r="E4" s="18"/>
      <c r="F4" s="18"/>
    </row>
    <row r="5" customFormat="false" ht="15" hidden="false" customHeight="false" outlineLevel="0" collapsed="false">
      <c r="A5" s="67"/>
      <c r="B5" s="16" t="n">
        <v>0</v>
      </c>
      <c r="C5" s="68" t="n">
        <v>1</v>
      </c>
      <c r="D5" s="68" t="n">
        <v>2</v>
      </c>
      <c r="E5" s="68" t="n">
        <v>3</v>
      </c>
      <c r="F5" s="68" t="n">
        <v>4</v>
      </c>
    </row>
    <row r="6" customFormat="false" ht="15" hidden="false" customHeight="false" outlineLevel="0" collapsed="false">
      <c r="A6" s="38" t="s">
        <v>79</v>
      </c>
      <c r="B6" s="38"/>
      <c r="C6" s="40"/>
      <c r="D6" s="39"/>
      <c r="E6" s="40"/>
      <c r="F6" s="40"/>
    </row>
    <row r="7" customFormat="false" ht="15" hidden="false" customHeight="false" outlineLevel="0" collapsed="false">
      <c r="A7" s="69" t="s">
        <v>80</v>
      </c>
      <c r="B7" s="70" t="n">
        <f aca="false">50*6*1.3</f>
        <v>390</v>
      </c>
      <c r="C7" s="70" t="n">
        <f aca="false">60*12*1.3</f>
        <v>936</v>
      </c>
      <c r="D7" s="70" t="n">
        <f aca="false">C7+C7*20%</f>
        <v>1123.2</v>
      </c>
      <c r="E7" s="70" t="n">
        <f aca="false">D7+D7*20%</f>
        <v>1347.84</v>
      </c>
      <c r="F7" s="70" t="n">
        <f aca="false">E7+E7*20%</f>
        <v>1617.408</v>
      </c>
    </row>
    <row r="8" customFormat="false" ht="15" hidden="false" customHeight="false" outlineLevel="0" collapsed="false">
      <c r="A8" s="69" t="s">
        <v>81</v>
      </c>
      <c r="B8" s="70"/>
      <c r="C8" s="70"/>
      <c r="D8" s="70"/>
      <c r="E8" s="70"/>
      <c r="F8" s="70"/>
    </row>
    <row r="9" customFormat="false" ht="30" hidden="false" customHeight="false" outlineLevel="0" collapsed="false">
      <c r="A9" s="71" t="s">
        <v>82</v>
      </c>
      <c r="B9" s="70"/>
      <c r="C9" s="70"/>
      <c r="D9" s="70"/>
      <c r="E9" s="70"/>
      <c r="F9" s="70"/>
    </row>
    <row r="10" customFormat="false" ht="15" hidden="false" customHeight="false" outlineLevel="0" collapsed="false">
      <c r="A10" s="38"/>
      <c r="B10" s="72" t="n">
        <f aca="false">SUM(B7:B8)</f>
        <v>390</v>
      </c>
      <c r="C10" s="72" t="n">
        <f aca="false">SUM(C7:C8)</f>
        <v>936</v>
      </c>
      <c r="D10" s="72" t="n">
        <f aca="false">SUM(D7:D8)</f>
        <v>1123.2</v>
      </c>
      <c r="E10" s="72" t="n">
        <f aca="false">SUM(E7:E8)</f>
        <v>1347.84</v>
      </c>
      <c r="F10" s="72" t="n">
        <f aca="false">SUM(F7:F8)</f>
        <v>1617.408</v>
      </c>
    </row>
    <row r="11" customFormat="false" ht="15" hidden="false" customHeight="false" outlineLevel="0" collapsed="false">
      <c r="A11" s="73" t="s">
        <v>83</v>
      </c>
      <c r="B11" s="74"/>
      <c r="C11" s="40"/>
      <c r="D11" s="40"/>
      <c r="E11" s="40"/>
      <c r="F11" s="40"/>
    </row>
    <row r="12" customFormat="false" ht="30" hidden="false" customHeight="false" outlineLevel="0" collapsed="false">
      <c r="A12" s="75" t="s">
        <v>84</v>
      </c>
      <c r="B12" s="74" t="n">
        <f aca="false">B10*90%</f>
        <v>351</v>
      </c>
      <c r="C12" s="74" t="n">
        <f aca="false">C10*90%</f>
        <v>842.4</v>
      </c>
      <c r="D12" s="74" t="n">
        <f aca="false">D10*90%</f>
        <v>1010.88</v>
      </c>
      <c r="E12" s="74" t="n">
        <f aca="false">E10*90%</f>
        <v>1213.056</v>
      </c>
      <c r="F12" s="40" t="n">
        <f aca="false">F10*90%</f>
        <v>1455.6672</v>
      </c>
      <c r="I12" s="76" t="n">
        <f aca="false">4000/130000</f>
        <v>0.0307692307692308</v>
      </c>
    </row>
    <row r="13" customFormat="false" ht="15" hidden="false" customHeight="false" outlineLevel="0" collapsed="false">
      <c r="A13" s="73" t="s">
        <v>85</v>
      </c>
      <c r="B13" s="74" t="n">
        <f aca="false">12*0.5</f>
        <v>6</v>
      </c>
      <c r="C13" s="74" t="n">
        <f aca="false">B13+(B13*5%)</f>
        <v>6.3</v>
      </c>
      <c r="D13" s="74" t="n">
        <f aca="false">C13+(C13*5%)</f>
        <v>6.615</v>
      </c>
      <c r="E13" s="74" t="n">
        <f aca="false">D13+(D13*5%)</f>
        <v>6.94575</v>
      </c>
      <c r="F13" s="40" t="n">
        <f aca="false">E13+(E13*5%)</f>
        <v>7.2930375</v>
      </c>
    </row>
    <row r="14" customFormat="false" ht="15" hidden="false" customHeight="false" outlineLevel="0" collapsed="false">
      <c r="A14" s="73" t="s">
        <v>86</v>
      </c>
      <c r="B14" s="74" t="n">
        <f aca="false">12*0.01</f>
        <v>0.12</v>
      </c>
      <c r="C14" s="74" t="n">
        <f aca="false">B14+(B14*5%)</f>
        <v>0.126</v>
      </c>
      <c r="D14" s="74" t="n">
        <f aca="false">C14+(C14*5%)</f>
        <v>0.1323</v>
      </c>
      <c r="E14" s="74" t="n">
        <f aca="false">D14+(D14*5%)</f>
        <v>0.138915</v>
      </c>
      <c r="F14" s="40" t="n">
        <f aca="false">E14+(E14*5%)</f>
        <v>0.14586075</v>
      </c>
    </row>
    <row r="15" customFormat="false" ht="15" hidden="false" customHeight="false" outlineLevel="0" collapsed="false">
      <c r="A15" s="73" t="s">
        <v>87</v>
      </c>
      <c r="B15" s="77" t="n">
        <f aca="false">'Depr.'!B24</f>
        <v>0.45</v>
      </c>
      <c r="C15" s="78" t="n">
        <f aca="false">+'Depr.'!C24</f>
        <v>0.8325</v>
      </c>
      <c r="D15" s="78" t="n">
        <f aca="false">+'Depr.'!D24</f>
        <v>0.707625</v>
      </c>
      <c r="E15" s="78" t="n">
        <f aca="false">+'Depr.'!E24</f>
        <v>0.60148125</v>
      </c>
      <c r="F15" s="78" t="n">
        <f aca="false">+'Depr.'!F24</f>
        <v>0.5112590625</v>
      </c>
    </row>
    <row r="16" customFormat="false" ht="15" hidden="false" customHeight="false" outlineLevel="0" collapsed="false">
      <c r="A16" s="73" t="s">
        <v>88</v>
      </c>
      <c r="B16" s="79" t="n">
        <f aca="false">SUM(B12:B15)</f>
        <v>357.57</v>
      </c>
      <c r="C16" s="79" t="n">
        <f aca="false">SUM(C12:C15)</f>
        <v>849.6585</v>
      </c>
      <c r="D16" s="79" t="n">
        <f aca="false">SUM(D12:D15)</f>
        <v>1018.334925</v>
      </c>
      <c r="E16" s="79" t="n">
        <f aca="false">SUM(E12:E15)</f>
        <v>1220.74214625</v>
      </c>
      <c r="F16" s="72" t="n">
        <f aca="false">SUM(F12:F15)</f>
        <v>1463.6173573125</v>
      </c>
      <c r="I16" s="76" t="n">
        <f aca="false">C16/C10</f>
        <v>0.907754807692308</v>
      </c>
    </row>
    <row r="17" customFormat="false" ht="15" hidden="false" customHeight="false" outlineLevel="0" collapsed="false">
      <c r="A17" s="73"/>
      <c r="B17" s="80"/>
      <c r="C17" s="81"/>
      <c r="D17" s="81"/>
      <c r="E17" s="81"/>
      <c r="F17" s="81"/>
    </row>
    <row r="18" customFormat="false" ht="15" hidden="false" customHeight="false" outlineLevel="0" collapsed="false">
      <c r="A18" s="73" t="s">
        <v>89</v>
      </c>
      <c r="B18" s="82" t="n">
        <f aca="false">B10-B16</f>
        <v>32.43</v>
      </c>
      <c r="C18" s="70" t="n">
        <f aca="false">C10-C16</f>
        <v>86.3415</v>
      </c>
      <c r="D18" s="70" t="n">
        <f aca="false">D10-D16</f>
        <v>104.865075</v>
      </c>
      <c r="E18" s="70" t="n">
        <f aca="false">E10-E16</f>
        <v>127.09785375</v>
      </c>
      <c r="F18" s="70" t="n">
        <f aca="false">F10-F16</f>
        <v>153.7906426875</v>
      </c>
      <c r="I18" s="76" t="n">
        <f aca="false">C18/C10</f>
        <v>0.0922451923076923</v>
      </c>
    </row>
    <row r="19" customFormat="false" ht="15" hidden="false" customHeight="false" outlineLevel="0" collapsed="false">
      <c r="A19" s="73"/>
      <c r="B19" s="82"/>
      <c r="C19" s="70"/>
      <c r="D19" s="70"/>
      <c r="E19" s="70"/>
      <c r="F19" s="70"/>
    </row>
    <row r="20" customFormat="false" ht="15" hidden="false" customHeight="false" outlineLevel="0" collapsed="false">
      <c r="A20" s="73" t="s">
        <v>90</v>
      </c>
      <c r="B20" s="82" t="n">
        <f aca="false">Interest!G11</f>
        <v>3.575</v>
      </c>
      <c r="C20" s="70" t="n">
        <f aca="false">Interest!G15</f>
        <v>6.175</v>
      </c>
      <c r="D20" s="70" t="n">
        <f aca="false">Interest!G19</f>
        <v>4.42</v>
      </c>
      <c r="E20" s="70" t="n">
        <f aca="false">Interest!G23</f>
        <v>1.95</v>
      </c>
      <c r="F20" s="70" t="n">
        <v>0</v>
      </c>
    </row>
    <row r="21" customFormat="false" ht="15" hidden="false" customHeight="false" outlineLevel="0" collapsed="false">
      <c r="A21" s="73"/>
      <c r="B21" s="79" t="n">
        <f aca="false">SUM(B20:B20)</f>
        <v>3.575</v>
      </c>
      <c r="C21" s="72" t="n">
        <f aca="false">SUM(C20:C20)</f>
        <v>6.175</v>
      </c>
      <c r="D21" s="72" t="n">
        <f aca="false">SUM(D20:D20)</f>
        <v>4.42</v>
      </c>
      <c r="E21" s="72" t="n">
        <f aca="false">SUM(E20:E20)</f>
        <v>1.95</v>
      </c>
      <c r="F21" s="72" t="n">
        <f aca="false">SUM(F20:F20)</f>
        <v>0</v>
      </c>
    </row>
    <row r="22" customFormat="false" ht="15" hidden="false" customHeight="false" outlineLevel="0" collapsed="false">
      <c r="A22" s="73"/>
      <c r="B22" s="80"/>
      <c r="C22" s="83"/>
      <c r="D22" s="83"/>
      <c r="E22" s="83"/>
      <c r="F22" s="83"/>
    </row>
    <row r="23" customFormat="false" ht="15" hidden="false" customHeight="false" outlineLevel="0" collapsed="false">
      <c r="A23" s="73" t="s">
        <v>91</v>
      </c>
      <c r="B23" s="82" t="n">
        <v>1.8</v>
      </c>
      <c r="C23" s="82" t="n">
        <f aca="false">B23+(B23*5%)</f>
        <v>1.89</v>
      </c>
      <c r="D23" s="82" t="n">
        <f aca="false">C23+(C23*5%)</f>
        <v>1.9845</v>
      </c>
      <c r="E23" s="82" t="n">
        <f aca="false">D23+(D23*5%)</f>
        <v>2.083725</v>
      </c>
      <c r="F23" s="70" t="n">
        <f aca="false">E23+(E23*5%)</f>
        <v>2.18791125</v>
      </c>
    </row>
    <row r="24" customFormat="false" ht="15" hidden="false" customHeight="false" outlineLevel="0" collapsed="false">
      <c r="A24" s="73"/>
      <c r="B24" s="82"/>
      <c r="C24" s="70"/>
      <c r="D24" s="70"/>
      <c r="E24" s="70"/>
      <c r="F24" s="70"/>
    </row>
    <row r="25" customFormat="false" ht="15" hidden="false" customHeight="false" outlineLevel="0" collapsed="false">
      <c r="A25" s="73" t="s">
        <v>92</v>
      </c>
      <c r="B25" s="82" t="n">
        <f aca="false">+B18-(B21+B23)</f>
        <v>27.055</v>
      </c>
      <c r="C25" s="70" t="n">
        <f aca="false">+C18-(C21+C23)</f>
        <v>78.2765</v>
      </c>
      <c r="D25" s="70" t="n">
        <f aca="false">+D18-(D21+D23)</f>
        <v>98.4605749999999</v>
      </c>
      <c r="E25" s="70" t="n">
        <f aca="false">+E18-(E21+E23)</f>
        <v>123.06412875</v>
      </c>
      <c r="F25" s="70" t="n">
        <f aca="false">+F18-(F21+F23)</f>
        <v>151.6027314375</v>
      </c>
    </row>
    <row r="26" customFormat="false" ht="15" hidden="false" customHeight="false" outlineLevel="0" collapsed="false">
      <c r="A26" s="73"/>
      <c r="B26" s="82"/>
      <c r="C26" s="70"/>
      <c r="D26" s="70"/>
      <c r="E26" s="70"/>
      <c r="F26" s="70"/>
    </row>
    <row r="27" customFormat="false" ht="15" hidden="false" customHeight="false" outlineLevel="0" collapsed="false">
      <c r="A27" s="73" t="s">
        <v>93</v>
      </c>
      <c r="B27" s="82" t="n">
        <f aca="false">B25*30%</f>
        <v>8.1165</v>
      </c>
      <c r="C27" s="82" t="n">
        <f aca="false">C25*30%</f>
        <v>23.48295</v>
      </c>
      <c r="D27" s="82" t="n">
        <f aca="false">D25*30%</f>
        <v>29.5381725</v>
      </c>
      <c r="E27" s="82" t="n">
        <f aca="false">E25*30%</f>
        <v>36.9192386249999</v>
      </c>
      <c r="F27" s="70" t="n">
        <f aca="false">F25*30%</f>
        <v>45.48081943125</v>
      </c>
    </row>
    <row r="28" customFormat="false" ht="15" hidden="false" customHeight="false" outlineLevel="0" collapsed="false">
      <c r="A28" s="73"/>
      <c r="B28" s="82"/>
      <c r="C28" s="70"/>
      <c r="D28" s="70"/>
      <c r="E28" s="70"/>
      <c r="F28" s="70"/>
    </row>
    <row r="29" customFormat="false" ht="15" hidden="false" customHeight="false" outlineLevel="0" collapsed="false">
      <c r="A29" s="73" t="s">
        <v>94</v>
      </c>
      <c r="B29" s="82" t="n">
        <f aca="false">B25-B27</f>
        <v>18.9385</v>
      </c>
      <c r="C29" s="70" t="n">
        <f aca="false">C25-C27</f>
        <v>54.79355</v>
      </c>
      <c r="D29" s="70" t="n">
        <f aca="false">D25-D27</f>
        <v>68.9224025</v>
      </c>
      <c r="E29" s="70" t="n">
        <f aca="false">E25-E27</f>
        <v>86.1448901249998</v>
      </c>
      <c r="F29" s="70" t="n">
        <f aca="false">F25-F27</f>
        <v>106.12191200625</v>
      </c>
    </row>
    <row r="30" customFormat="false" ht="15" hidden="false" customHeight="false" outlineLevel="0" collapsed="false">
      <c r="A30" s="73"/>
      <c r="B30" s="82"/>
      <c r="C30" s="70"/>
      <c r="D30" s="70"/>
      <c r="E30" s="70"/>
      <c r="F30" s="70"/>
    </row>
    <row r="31" customFormat="false" ht="15" hidden="false" customHeight="false" outlineLevel="0" collapsed="false">
      <c r="A31" s="73" t="s">
        <v>95</v>
      </c>
      <c r="B31" s="82" t="n">
        <f aca="false">B15</f>
        <v>0.45</v>
      </c>
      <c r="C31" s="70" t="n">
        <f aca="false">C15</f>
        <v>0.8325</v>
      </c>
      <c r="D31" s="70" t="n">
        <f aca="false">D15</f>
        <v>0.707625</v>
      </c>
      <c r="E31" s="70" t="n">
        <f aca="false">E15</f>
        <v>0.60148125</v>
      </c>
      <c r="F31" s="70" t="n">
        <f aca="false">F15</f>
        <v>0.5112590625</v>
      </c>
    </row>
    <row r="32" customFormat="false" ht="15" hidden="false" customHeight="false" outlineLevel="0" collapsed="false">
      <c r="A32" s="73"/>
      <c r="B32" s="82"/>
      <c r="C32" s="70"/>
      <c r="D32" s="70"/>
      <c r="E32" s="70"/>
      <c r="F32" s="70"/>
    </row>
    <row r="33" customFormat="false" ht="15" hidden="false" customHeight="false" outlineLevel="0" collapsed="false">
      <c r="A33" s="73" t="s">
        <v>96</v>
      </c>
      <c r="B33" s="82" t="n">
        <f aca="false">B29+B31</f>
        <v>19.3885</v>
      </c>
      <c r="C33" s="70" t="n">
        <f aca="false">C29+C31</f>
        <v>55.62605</v>
      </c>
      <c r="D33" s="70" t="n">
        <f aca="false">D29+D31</f>
        <v>69.6300274999999</v>
      </c>
      <c r="E33" s="70" t="n">
        <f aca="false">E29+E31</f>
        <v>86.7463713749999</v>
      </c>
      <c r="F33" s="70" t="n">
        <f aca="false">F29+F31</f>
        <v>106.63317106875</v>
      </c>
    </row>
    <row r="34" customFormat="false" ht="15" hidden="false" customHeight="false" outlineLevel="0" collapsed="false">
      <c r="A34" s="73"/>
      <c r="B34" s="82"/>
      <c r="C34" s="70"/>
      <c r="D34" s="70"/>
      <c r="E34" s="70"/>
      <c r="F34" s="70"/>
    </row>
    <row r="35" s="58" customFormat="true" ht="15" hidden="false" customHeight="false" outlineLevel="0" collapsed="false">
      <c r="A35" s="83" t="s">
        <v>97</v>
      </c>
      <c r="B35" s="82" t="n">
        <f aca="false">Interest!D10+Interest!D11</f>
        <v>4</v>
      </c>
      <c r="C35" s="82" t="n">
        <f aca="false">Interest!D12+Interest!D13+Interest!D14+Interest!D15</f>
        <v>12</v>
      </c>
      <c r="D35" s="82" t="n">
        <f aca="false">SUM(Interest!D16:D19)</f>
        <v>16</v>
      </c>
      <c r="E35" s="70" t="n">
        <f aca="false">SUM(Interest!D20:D23)</f>
        <v>24</v>
      </c>
      <c r="F35" s="70" t="n">
        <v>0</v>
      </c>
    </row>
    <row r="36" customFormat="false" ht="15" hidden="false" customHeight="false" outlineLevel="0" collapsed="false">
      <c r="A36" s="73"/>
      <c r="B36" s="82"/>
      <c r="C36" s="70"/>
      <c r="D36" s="70"/>
      <c r="E36" s="70"/>
      <c r="F36" s="70"/>
    </row>
    <row r="37" customFormat="false" ht="15" hidden="false" customHeight="false" outlineLevel="0" collapsed="false">
      <c r="A37" s="84" t="s">
        <v>98</v>
      </c>
      <c r="B37" s="79" t="n">
        <f aca="false">+B33-B35</f>
        <v>15.3885</v>
      </c>
      <c r="C37" s="79" t="n">
        <f aca="false">+C33-C35</f>
        <v>43.62605</v>
      </c>
      <c r="D37" s="79" t="n">
        <f aca="false">+D33-D35</f>
        <v>53.6300274999999</v>
      </c>
      <c r="E37" s="79" t="n">
        <f aca="false">+E33-E35</f>
        <v>62.7463713749999</v>
      </c>
      <c r="F37" s="72" t="n">
        <f aca="false">+F33-F35</f>
        <v>106.63317106875</v>
      </c>
    </row>
    <row r="42" customFormat="false" ht="15" hidden="false" customHeight="false" outlineLevel="0" collapsed="false">
      <c r="C42" s="58"/>
    </row>
    <row r="43" customFormat="false" ht="15" hidden="false" customHeight="false" outlineLevel="0" collapsed="false">
      <c r="C43" s="58"/>
      <c r="D43" s="58"/>
      <c r="E43" s="58"/>
    </row>
  </sheetData>
  <mergeCells count="2">
    <mergeCell ref="A4:A5"/>
    <mergeCell ref="B4:F4"/>
  </mergeCells>
  <printOptions headings="false" gridLines="false" gridLinesSet="true" horizontalCentered="false" verticalCentered="false"/>
  <pageMargins left="0.840277777777778" right="0.440277777777778" top="0.890277777777778" bottom="0.579861111111111" header="0.511805555555555" footer="0.511805555555555"/>
  <pageSetup paperSize="1" scale="8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L1" activeCellId="0" sqref="L1"/>
    </sheetView>
  </sheetViews>
  <sheetFormatPr defaultColWidth="9.15625" defaultRowHeight="15" zeroHeight="false" outlineLevelRow="0" outlineLevelCol="0"/>
  <cols>
    <col collapsed="false" customWidth="true" hidden="false" outlineLevel="0" max="1" min="1" style="58" width="41.57"/>
    <col collapsed="false" customWidth="true" hidden="false" outlineLevel="0" max="2" min="2" style="58" width="11.86"/>
    <col collapsed="false" customWidth="true" hidden="false" outlineLevel="0" max="6" min="3" style="58" width="10.58"/>
    <col collapsed="false" customWidth="false" hidden="false" outlineLevel="0" max="10" min="7" style="58" width="9.14"/>
    <col collapsed="false" customWidth="true" hidden="false" outlineLevel="0" max="11" min="11" style="58" width="10.58"/>
    <col collapsed="false" customWidth="false" hidden="false" outlineLevel="0" max="1024" min="12" style="58" width="9.14"/>
  </cols>
  <sheetData>
    <row r="1" customFormat="false" ht="15" hidden="false" customHeight="false" outlineLevel="0" collapsed="false">
      <c r="A1" s="85" t="str">
        <f aca="false">'B.sheet'!A1</f>
        <v>M/S. abc cult</v>
      </c>
    </row>
    <row r="2" customFormat="false" ht="15" hidden="false" customHeight="false" outlineLevel="0" collapsed="false">
      <c r="A2" s="85" t="s">
        <v>99</v>
      </c>
    </row>
    <row r="3" customFormat="false" ht="15" hidden="false" customHeight="false" outlineLevel="0" collapsed="false">
      <c r="A3" s="85"/>
    </row>
    <row r="4" customFormat="false" ht="15" hidden="false" customHeight="false" outlineLevel="0" collapsed="false">
      <c r="A4" s="85" t="s">
        <v>100</v>
      </c>
    </row>
    <row r="5" customFormat="false" ht="15" hidden="false" customHeight="false" outlineLevel="0" collapsed="false">
      <c r="A5" s="86" t="s">
        <v>3</v>
      </c>
    </row>
    <row r="6" customFormat="false" ht="15" hidden="false" customHeight="false" outlineLevel="0" collapsed="false">
      <c r="A6" s="87" t="s">
        <v>77</v>
      </c>
      <c r="B6" s="45" t="s">
        <v>101</v>
      </c>
      <c r="C6" s="45"/>
      <c r="D6" s="45"/>
      <c r="E6" s="45"/>
      <c r="F6" s="45"/>
    </row>
    <row r="7" s="92" customFormat="true" ht="15" hidden="false" customHeight="false" outlineLevel="0" collapsed="false">
      <c r="A7" s="87"/>
      <c r="B7" s="88" t="n">
        <v>0</v>
      </c>
      <c r="C7" s="89" t="n">
        <v>1</v>
      </c>
      <c r="D7" s="90" t="n">
        <v>2</v>
      </c>
      <c r="E7" s="89" t="n">
        <v>3</v>
      </c>
      <c r="F7" s="91" t="n">
        <v>4</v>
      </c>
    </row>
    <row r="8" customFormat="false" ht="15" hidden="false" customHeight="false" outlineLevel="0" collapsed="false">
      <c r="A8" s="93" t="s">
        <v>102</v>
      </c>
      <c r="B8" s="80"/>
      <c r="C8" s="83"/>
      <c r="E8" s="83"/>
      <c r="F8" s="94"/>
    </row>
    <row r="9" customFormat="false" ht="15" hidden="false" customHeight="false" outlineLevel="0" collapsed="false">
      <c r="A9" s="83" t="s">
        <v>103</v>
      </c>
      <c r="B9" s="74" t="n">
        <f aca="false">profit!B29</f>
        <v>18.9385</v>
      </c>
      <c r="C9" s="83" t="n">
        <f aca="false">+profit!C29</f>
        <v>54.79355</v>
      </c>
      <c r="D9" s="83" t="n">
        <f aca="false">+profit!D29</f>
        <v>68.9224025</v>
      </c>
      <c r="E9" s="83" t="n">
        <f aca="false">+profit!E29</f>
        <v>86.1448901249998</v>
      </c>
      <c r="F9" s="83" t="n">
        <f aca="false">+profit!F29</f>
        <v>106.12191200625</v>
      </c>
    </row>
    <row r="10" customFormat="false" ht="15" hidden="false" customHeight="false" outlineLevel="0" collapsed="false">
      <c r="A10" s="83" t="s">
        <v>104</v>
      </c>
      <c r="B10" s="74" t="n">
        <f aca="false">profit!B15</f>
        <v>0.45</v>
      </c>
      <c r="C10" s="83" t="n">
        <f aca="false">+profit!C15</f>
        <v>0.8325</v>
      </c>
      <c r="D10" s="83" t="n">
        <f aca="false">+profit!D15</f>
        <v>0.707625</v>
      </c>
      <c r="E10" s="83" t="n">
        <f aca="false">+profit!E15</f>
        <v>0.60148125</v>
      </c>
      <c r="F10" s="83" t="n">
        <f aca="false">+profit!F15</f>
        <v>0.5112590625</v>
      </c>
    </row>
    <row r="11" customFormat="false" ht="15" hidden="false" customHeight="false" outlineLevel="0" collapsed="false">
      <c r="A11" s="83" t="s">
        <v>105</v>
      </c>
      <c r="B11" s="74" t="n">
        <f aca="false">Cost!C27</f>
        <v>56</v>
      </c>
      <c r="C11" s="83"/>
      <c r="D11" s="83"/>
      <c r="E11" s="83"/>
      <c r="F11" s="83"/>
    </row>
    <row r="12" customFormat="false" ht="15" hidden="false" customHeight="false" outlineLevel="0" collapsed="false">
      <c r="A12" s="83" t="s">
        <v>106</v>
      </c>
      <c r="B12" s="80" t="n">
        <f aca="false">Cost!C26</f>
        <v>9</v>
      </c>
      <c r="C12" s="83" t="n">
        <v>0</v>
      </c>
      <c r="D12" s="40" t="s">
        <v>107</v>
      </c>
      <c r="E12" s="40" t="s">
        <v>107</v>
      </c>
      <c r="F12" s="40" t="s">
        <v>107</v>
      </c>
    </row>
    <row r="13" customFormat="false" ht="15" hidden="false" customHeight="false" outlineLevel="0" collapsed="false">
      <c r="A13" s="83"/>
      <c r="B13" s="80"/>
      <c r="C13" s="83"/>
      <c r="D13" s="83"/>
      <c r="E13" s="83"/>
      <c r="F13" s="83"/>
    </row>
    <row r="14" customFormat="false" ht="15" hidden="false" customHeight="false" outlineLevel="0" collapsed="false">
      <c r="A14" s="80" t="s">
        <v>108</v>
      </c>
      <c r="B14" s="95" t="n">
        <f aca="false">SUM(B9:B13)</f>
        <v>84.3885</v>
      </c>
      <c r="C14" s="95" t="n">
        <f aca="false">SUM(C9:C13)</f>
        <v>55.62605</v>
      </c>
      <c r="D14" s="96" t="n">
        <f aca="false">SUM(D9:D13)</f>
        <v>69.6300274999999</v>
      </c>
      <c r="E14" s="95" t="n">
        <f aca="false">SUM(E9:E13)</f>
        <v>86.7463713749999</v>
      </c>
      <c r="F14" s="97" t="n">
        <f aca="false">SUM(F9:F13)</f>
        <v>106.63317106875</v>
      </c>
    </row>
    <row r="15" customFormat="false" ht="15" hidden="false" customHeight="false" outlineLevel="0" collapsed="false">
      <c r="A15" s="83"/>
      <c r="B15" s="80"/>
      <c r="C15" s="81"/>
      <c r="E15" s="83"/>
      <c r="F15" s="94"/>
    </row>
    <row r="16" customFormat="false" ht="15" hidden="false" customHeight="false" outlineLevel="0" collapsed="false">
      <c r="A16" s="93" t="s">
        <v>109</v>
      </c>
      <c r="B16" s="80"/>
      <c r="C16" s="83"/>
      <c r="E16" s="83"/>
      <c r="F16" s="94"/>
    </row>
    <row r="17" customFormat="false" ht="15" hidden="false" customHeight="false" outlineLevel="0" collapsed="false">
      <c r="A17" s="83" t="s">
        <v>110</v>
      </c>
      <c r="B17" s="80" t="n">
        <f aca="false">Cost!C18</f>
        <v>5</v>
      </c>
      <c r="C17" s="40" t="s">
        <v>107</v>
      </c>
      <c r="D17" s="40" t="s">
        <v>107</v>
      </c>
      <c r="E17" s="40" t="s">
        <v>107</v>
      </c>
      <c r="F17" s="40" t="s">
        <v>107</v>
      </c>
    </row>
    <row r="18" customFormat="false" ht="15" hidden="false" customHeight="false" outlineLevel="0" collapsed="false">
      <c r="A18" s="83" t="s">
        <v>111</v>
      </c>
      <c r="B18" s="80" t="n">
        <f aca="false">Cost!C19</f>
        <v>1</v>
      </c>
      <c r="C18" s="40"/>
      <c r="D18" s="74"/>
      <c r="E18" s="74"/>
      <c r="F18" s="40"/>
    </row>
    <row r="19" customFormat="false" ht="15" hidden="false" customHeight="false" outlineLevel="0" collapsed="false">
      <c r="A19" s="83" t="s">
        <v>112</v>
      </c>
      <c r="B19" s="80" t="n">
        <f aca="false">Cost!C20</f>
        <v>2</v>
      </c>
      <c r="C19" s="40"/>
      <c r="D19" s="74"/>
      <c r="E19" s="74"/>
      <c r="F19" s="40"/>
    </row>
    <row r="20" customFormat="false" ht="15" hidden="false" customHeight="false" outlineLevel="0" collapsed="false">
      <c r="A20" s="83" t="s">
        <v>113</v>
      </c>
      <c r="B20" s="74" t="n">
        <f aca="false">SUM(Interest!D8:D11)</f>
        <v>4</v>
      </c>
      <c r="C20" s="74" t="n">
        <f aca="false">SUM(Interest!D12:D15)</f>
        <v>12</v>
      </c>
      <c r="D20" s="74" t="n">
        <f aca="false">SUM(Interest!D16:D19)</f>
        <v>16</v>
      </c>
      <c r="E20" s="74" t="n">
        <f aca="false">SUM(Interest!D20:D23)</f>
        <v>24</v>
      </c>
      <c r="F20" s="40" t="n">
        <v>0</v>
      </c>
    </row>
    <row r="21" customFormat="false" ht="15" hidden="false" customHeight="false" outlineLevel="0" collapsed="false">
      <c r="A21" s="83" t="s">
        <v>114</v>
      </c>
      <c r="B21" s="80"/>
      <c r="C21" s="98"/>
      <c r="E21" s="83"/>
      <c r="F21" s="94"/>
    </row>
    <row r="22" customFormat="false" ht="15" hidden="false" customHeight="false" outlineLevel="0" collapsed="false">
      <c r="A22" s="83" t="s">
        <v>115</v>
      </c>
      <c r="B22" s="95" t="n">
        <f aca="false">SUM(B17:B20)</f>
        <v>12</v>
      </c>
      <c r="C22" s="95" t="n">
        <f aca="false">SUM(C17:C20)</f>
        <v>12</v>
      </c>
      <c r="D22" s="95" t="n">
        <f aca="false">SUM(D17:D20)</f>
        <v>16</v>
      </c>
      <c r="E22" s="95" t="n">
        <f aca="false">SUM(E17:E20)</f>
        <v>24</v>
      </c>
      <c r="F22" s="95" t="n">
        <f aca="false">SUM(F17:F20)</f>
        <v>0</v>
      </c>
    </row>
    <row r="23" customFormat="false" ht="15" hidden="false" customHeight="false" outlineLevel="0" collapsed="false">
      <c r="A23" s="83"/>
      <c r="B23" s="80"/>
      <c r="C23" s="99"/>
      <c r="D23" s="99"/>
      <c r="E23" s="81"/>
      <c r="F23" s="94"/>
    </row>
    <row r="24" customFormat="false" ht="15" hidden="false" customHeight="false" outlineLevel="0" collapsed="false">
      <c r="A24" s="83" t="s">
        <v>116</v>
      </c>
      <c r="B24" s="80"/>
      <c r="C24" s="80"/>
      <c r="D24" s="80"/>
      <c r="E24" s="80"/>
      <c r="F24" s="83"/>
    </row>
    <row r="25" customFormat="false" ht="15" hidden="false" customHeight="false" outlineLevel="0" collapsed="false">
      <c r="A25" s="83" t="s">
        <v>117</v>
      </c>
      <c r="B25" s="80" t="n">
        <v>0</v>
      </c>
      <c r="C25" s="80" t="n">
        <f aca="false">B29</f>
        <v>72.3885</v>
      </c>
      <c r="D25" s="80" t="n">
        <f aca="false">C29</f>
        <v>116.01455</v>
      </c>
      <c r="E25" s="80" t="n">
        <f aca="false">D29</f>
        <v>169.6445775</v>
      </c>
      <c r="F25" s="83" t="n">
        <f aca="false">E29</f>
        <v>232.390948875</v>
      </c>
    </row>
    <row r="26" customFormat="false" ht="15" hidden="false" customHeight="false" outlineLevel="0" collapsed="false">
      <c r="A26" s="83"/>
      <c r="B26" s="80"/>
      <c r="C26" s="80"/>
      <c r="D26" s="80" t="s">
        <v>118</v>
      </c>
      <c r="E26" s="80"/>
      <c r="F26" s="83"/>
    </row>
    <row r="27" customFormat="false" ht="15" hidden="false" customHeight="false" outlineLevel="0" collapsed="false">
      <c r="A27" s="83" t="s">
        <v>119</v>
      </c>
      <c r="B27" s="80" t="n">
        <f aca="false">B14-B22</f>
        <v>72.3885</v>
      </c>
      <c r="C27" s="80" t="n">
        <f aca="false">C14-C22</f>
        <v>43.62605</v>
      </c>
      <c r="D27" s="80" t="n">
        <f aca="false">D14-D22</f>
        <v>53.6300274999999</v>
      </c>
      <c r="E27" s="80" t="n">
        <f aca="false">E14-E22</f>
        <v>62.7463713749999</v>
      </c>
      <c r="F27" s="83" t="n">
        <f aca="false">F14-F22</f>
        <v>106.63317106875</v>
      </c>
    </row>
    <row r="28" customFormat="false" ht="15" hidden="false" customHeight="false" outlineLevel="0" collapsed="false">
      <c r="A28" s="83"/>
      <c r="B28" s="80"/>
      <c r="C28" s="80"/>
      <c r="D28" s="80"/>
      <c r="E28" s="80"/>
      <c r="F28" s="83"/>
    </row>
    <row r="29" customFormat="false" ht="15" hidden="false" customHeight="false" outlineLevel="0" collapsed="false">
      <c r="A29" s="83" t="s">
        <v>120</v>
      </c>
      <c r="B29" s="80" t="n">
        <f aca="false">B25+B27</f>
        <v>72.3885</v>
      </c>
      <c r="C29" s="80" t="n">
        <f aca="false">C25+C27</f>
        <v>116.01455</v>
      </c>
      <c r="D29" s="80" t="n">
        <f aca="false">D25+D27</f>
        <v>169.6445775</v>
      </c>
      <c r="E29" s="80" t="n">
        <f aca="false">E25+E27</f>
        <v>232.390948875</v>
      </c>
      <c r="F29" s="83" t="n">
        <f aca="false">F25+F27</f>
        <v>339.02411994375</v>
      </c>
    </row>
    <row r="30" customFormat="false" ht="15" hidden="false" customHeight="false" outlineLevel="0" collapsed="false">
      <c r="A30" s="98"/>
      <c r="B30" s="100"/>
      <c r="C30" s="98"/>
      <c r="D30" s="101"/>
      <c r="E30" s="98"/>
      <c r="F30" s="102"/>
    </row>
    <row r="31" customFormat="false" ht="15" hidden="false" customHeight="false" outlineLevel="0" collapsed="false">
      <c r="B31" s="103"/>
      <c r="C31" s="103"/>
      <c r="D31" s="103"/>
      <c r="E31" s="103"/>
      <c r="F31" s="103"/>
    </row>
  </sheetData>
  <mergeCells count="2">
    <mergeCell ref="A6:A7"/>
    <mergeCell ref="B6:F6"/>
  </mergeCells>
  <printOptions headings="false" gridLines="false" gridLinesSet="true" horizontalCentered="true" verticalCentered="true"/>
  <pageMargins left="0.570138888888889" right="0.25" top="0.509722222222222" bottom="4.2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9" activeCellId="0" sqref="A9"/>
    </sheetView>
  </sheetViews>
  <sheetFormatPr defaultColWidth="9.15625" defaultRowHeight="15" zeroHeight="false" outlineLevelRow="0" outlineLevelCol="0"/>
  <cols>
    <col collapsed="false" customWidth="true" hidden="false" outlineLevel="0" max="1" min="1" style="58" width="32.15"/>
    <col collapsed="false" customWidth="true" hidden="false" outlineLevel="0" max="2" min="2" style="58" width="9.85"/>
    <col collapsed="false" customWidth="true" hidden="false" outlineLevel="0" max="4" min="3" style="58" width="10.58"/>
    <col collapsed="false" customWidth="true" hidden="false" outlineLevel="0" max="6" min="5" style="58" width="11.29"/>
    <col collapsed="false" customWidth="false" hidden="false" outlineLevel="0" max="1024" min="7" style="58" width="9.14"/>
  </cols>
  <sheetData>
    <row r="1" customFormat="false" ht="15" hidden="false" customHeight="false" outlineLevel="0" collapsed="false">
      <c r="A1" s="85" t="str">
        <f aca="false">'Depr.'!A1</f>
        <v>M/S. abc cult</v>
      </c>
    </row>
    <row r="2" customFormat="false" ht="15" hidden="false" customHeight="false" outlineLevel="0" collapsed="false">
      <c r="A2" s="104" t="s">
        <v>121</v>
      </c>
      <c r="B2" s="85"/>
    </row>
    <row r="3" customFormat="false" ht="15" hidden="false" customHeight="false" outlineLevel="0" collapsed="false">
      <c r="A3" s="104"/>
      <c r="B3" s="85"/>
    </row>
    <row r="4" customFormat="false" ht="15" hidden="false" customHeight="false" outlineLevel="0" collapsed="false">
      <c r="A4" s="104" t="s">
        <v>29</v>
      </c>
      <c r="B4" s="85"/>
    </row>
    <row r="5" customFormat="false" ht="15" hidden="false" customHeight="false" outlineLevel="0" collapsed="false">
      <c r="A5" s="105" t="s">
        <v>3</v>
      </c>
      <c r="B5" s="86"/>
    </row>
    <row r="6" customFormat="false" ht="15" hidden="false" customHeight="false" outlineLevel="0" collapsed="false">
      <c r="A6" s="106" t="s">
        <v>77</v>
      </c>
      <c r="B6" s="45" t="s">
        <v>101</v>
      </c>
      <c r="C6" s="45"/>
      <c r="D6" s="45"/>
      <c r="E6" s="45"/>
      <c r="F6" s="45"/>
    </row>
    <row r="7" s="92" customFormat="true" ht="15" hidden="false" customHeight="false" outlineLevel="0" collapsed="false">
      <c r="A7" s="106"/>
      <c r="B7" s="87" t="n">
        <v>0</v>
      </c>
      <c r="C7" s="107" t="n">
        <v>1</v>
      </c>
      <c r="D7" s="107" t="n">
        <v>2</v>
      </c>
      <c r="E7" s="107" t="n">
        <v>3</v>
      </c>
      <c r="F7" s="107" t="n">
        <v>4</v>
      </c>
    </row>
    <row r="8" customFormat="false" ht="15" hidden="false" customHeight="false" outlineLevel="0" collapsed="false">
      <c r="A8" s="80"/>
      <c r="B8" s="80"/>
      <c r="C8" s="81"/>
      <c r="E8" s="81"/>
      <c r="F8" s="94"/>
    </row>
    <row r="9" customFormat="false" ht="15" hidden="false" customHeight="false" outlineLevel="0" collapsed="false">
      <c r="A9" s="93" t="s">
        <v>122</v>
      </c>
      <c r="B9" s="108"/>
      <c r="C9" s="83"/>
      <c r="E9" s="83"/>
      <c r="F9" s="94"/>
    </row>
    <row r="10" customFormat="false" ht="15" hidden="false" customHeight="false" outlineLevel="0" collapsed="false">
      <c r="A10" s="83" t="s">
        <v>123</v>
      </c>
      <c r="B10" s="83" t="n">
        <v>9</v>
      </c>
      <c r="C10" s="83" t="n">
        <f aca="false">Cost!C26</f>
        <v>9</v>
      </c>
      <c r="D10" s="58" t="n">
        <f aca="false">+C10</f>
        <v>9</v>
      </c>
      <c r="E10" s="83" t="n">
        <f aca="false">+D10</f>
        <v>9</v>
      </c>
      <c r="F10" s="94" t="n">
        <f aca="false">+E10</f>
        <v>9</v>
      </c>
    </row>
    <row r="11" customFormat="false" ht="15" hidden="false" customHeight="false" outlineLevel="0" collapsed="false">
      <c r="A11" s="83" t="s">
        <v>124</v>
      </c>
      <c r="B11" s="83" t="n">
        <f aca="false">profit!B29</f>
        <v>18.9385</v>
      </c>
      <c r="C11" s="83" t="n">
        <f aca="false">B11+profit!C29</f>
        <v>73.73205</v>
      </c>
      <c r="D11" s="83" t="n">
        <f aca="false">C11+profit!D29</f>
        <v>142.6544525</v>
      </c>
      <c r="E11" s="83" t="n">
        <f aca="false">D11+profit!E29</f>
        <v>228.799342625</v>
      </c>
      <c r="F11" s="83" t="n">
        <f aca="false">E11+profit!F29</f>
        <v>334.92125463125</v>
      </c>
    </row>
    <row r="12" customFormat="false" ht="15" hidden="false" customHeight="false" outlineLevel="0" collapsed="false">
      <c r="A12" s="83" t="s">
        <v>125</v>
      </c>
      <c r="B12" s="83" t="n">
        <f aca="false">Interest!E11</f>
        <v>52</v>
      </c>
      <c r="C12" s="83" t="n">
        <f aca="false">Interest!E15</f>
        <v>40</v>
      </c>
      <c r="D12" s="58" t="n">
        <f aca="false">Interest!E19</f>
        <v>24</v>
      </c>
      <c r="E12" s="83" t="n">
        <f aca="false">Interest!E23</f>
        <v>0</v>
      </c>
      <c r="F12" s="94" t="n">
        <v>0</v>
      </c>
    </row>
    <row r="13" customFormat="false" ht="15" hidden="false" customHeight="false" outlineLevel="0" collapsed="false">
      <c r="A13" s="83"/>
      <c r="B13" s="98"/>
      <c r="C13" s="98"/>
      <c r="E13" s="98"/>
      <c r="F13" s="94"/>
    </row>
    <row r="14" customFormat="false" ht="15" hidden="false" customHeight="false" outlineLevel="0" collapsed="false">
      <c r="A14" s="83" t="s">
        <v>126</v>
      </c>
      <c r="B14" s="95" t="n">
        <f aca="false">SUM(B10:B13)</f>
        <v>79.9385</v>
      </c>
      <c r="C14" s="95" t="n">
        <f aca="false">SUM(C10:C13)</f>
        <v>122.73205</v>
      </c>
      <c r="D14" s="95" t="n">
        <f aca="false">SUM(D10:D13)</f>
        <v>175.6544525</v>
      </c>
      <c r="E14" s="95" t="n">
        <f aca="false">SUM(E10:E13)</f>
        <v>237.799342625</v>
      </c>
      <c r="F14" s="95" t="n">
        <f aca="false">SUM(F10:F13)</f>
        <v>343.92125463125</v>
      </c>
    </row>
    <row r="15" customFormat="false" ht="15" hidden="false" customHeight="false" outlineLevel="0" collapsed="false">
      <c r="A15" s="83"/>
      <c r="B15" s="83"/>
      <c r="C15" s="83"/>
      <c r="E15" s="83"/>
      <c r="F15" s="94"/>
    </row>
    <row r="16" customFormat="false" ht="15" hidden="false" customHeight="false" outlineLevel="0" collapsed="false">
      <c r="A16" s="83"/>
      <c r="B16" s="83"/>
      <c r="C16" s="83"/>
      <c r="E16" s="80"/>
      <c r="F16" s="83"/>
    </row>
    <row r="17" customFormat="false" ht="15" hidden="false" customHeight="false" outlineLevel="0" collapsed="false">
      <c r="A17" s="93" t="s">
        <v>127</v>
      </c>
      <c r="B17" s="83"/>
      <c r="C17" s="83"/>
      <c r="E17" s="83"/>
      <c r="F17" s="94"/>
    </row>
    <row r="18" customFormat="false" ht="15" hidden="false" customHeight="false" outlineLevel="0" collapsed="false">
      <c r="A18" s="83" t="s">
        <v>128</v>
      </c>
      <c r="B18" s="83" t="n">
        <f aca="false">+'Depr.'!B21</f>
        <v>5.55</v>
      </c>
      <c r="C18" s="83" t="n">
        <f aca="false">+'Depr.'!C21</f>
        <v>4.7175</v>
      </c>
      <c r="D18" s="83" t="n">
        <f aca="false">+'Depr.'!D21</f>
        <v>4.009875</v>
      </c>
      <c r="E18" s="83" t="n">
        <f aca="false">+'Depr.'!E21</f>
        <v>3.40839375</v>
      </c>
      <c r="F18" s="83" t="n">
        <f aca="false">+'Depr.'!F21</f>
        <v>2.8971346875</v>
      </c>
    </row>
    <row r="19" customFormat="false" ht="15" hidden="false" customHeight="false" outlineLevel="0" collapsed="false">
      <c r="A19" s="109" t="s">
        <v>129</v>
      </c>
      <c r="B19" s="83"/>
      <c r="D19" s="83"/>
      <c r="F19" s="83"/>
    </row>
    <row r="20" customFormat="false" ht="15" hidden="false" customHeight="false" outlineLevel="0" collapsed="false">
      <c r="A20" s="83" t="s">
        <v>130</v>
      </c>
      <c r="B20" s="80" t="n">
        <f aca="false">+Cash!B29</f>
        <v>72.3885</v>
      </c>
      <c r="C20" s="80" t="n">
        <f aca="false">+Cash!C29</f>
        <v>116.01455</v>
      </c>
      <c r="D20" s="80" t="n">
        <f aca="false">+Cash!D29</f>
        <v>169.6445775</v>
      </c>
      <c r="E20" s="80" t="n">
        <f aca="false">+Cash!E29</f>
        <v>232.390948875</v>
      </c>
      <c r="F20" s="83" t="n">
        <f aca="false">+Cash!F29</f>
        <v>339.02411994375</v>
      </c>
    </row>
    <row r="21" customFormat="false" ht="15" hidden="false" customHeight="false" outlineLevel="0" collapsed="false">
      <c r="A21" s="83" t="s">
        <v>131</v>
      </c>
      <c r="B21" s="83" t="n">
        <f aca="false">Cost!C20</f>
        <v>2</v>
      </c>
      <c r="C21" s="83" t="n">
        <f aca="false">Cost!C20</f>
        <v>2</v>
      </c>
      <c r="D21" s="94" t="n">
        <v>2</v>
      </c>
      <c r="E21" s="94" t="n">
        <v>2</v>
      </c>
      <c r="F21" s="94" t="n">
        <v>2</v>
      </c>
    </row>
    <row r="22" customFormat="false" ht="15" hidden="false" customHeight="false" outlineLevel="0" collapsed="false">
      <c r="A22" s="98" t="s">
        <v>114</v>
      </c>
      <c r="B22" s="98"/>
      <c r="C22" s="98"/>
      <c r="D22" s="101"/>
      <c r="E22" s="98"/>
      <c r="F22" s="102"/>
    </row>
    <row r="23" customFormat="false" ht="15" hidden="false" customHeight="false" outlineLevel="0" collapsed="false">
      <c r="A23" s="98" t="s">
        <v>132</v>
      </c>
      <c r="B23" s="98" t="n">
        <f aca="false">SUM(B18:B22)</f>
        <v>79.9385</v>
      </c>
      <c r="C23" s="98" t="n">
        <f aca="false">SUM(C18:C22)</f>
        <v>122.73205</v>
      </c>
      <c r="D23" s="98" t="n">
        <f aca="false">SUM(D18:D22)</f>
        <v>175.6544525</v>
      </c>
      <c r="E23" s="98" t="n">
        <f aca="false">SUM(E18:E22)</f>
        <v>237.799342625</v>
      </c>
      <c r="F23" s="98" t="n">
        <f aca="false">SUM(F18:F22)</f>
        <v>343.92125463125</v>
      </c>
    </row>
  </sheetData>
  <mergeCells count="2">
    <mergeCell ref="A6:A7"/>
    <mergeCell ref="B6:F6"/>
  </mergeCells>
  <printOptions headings="false" gridLines="false" gridLinesSet="true" horizontalCentered="true" verticalCentered="false"/>
  <pageMargins left="0.75" right="0.870138888888889" top="0.670138888888889" bottom="1.9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2" width="35.85"/>
    <col collapsed="false" customWidth="true" hidden="false" outlineLevel="0" max="2" min="2" style="12" width="7.71"/>
    <col collapsed="false" customWidth="true" hidden="false" outlineLevel="0" max="4" min="3" style="12" width="10.58"/>
    <col collapsed="false" customWidth="false" hidden="false" outlineLevel="0" max="1024" min="5" style="12" width="9.14"/>
  </cols>
  <sheetData>
    <row r="1" customFormat="false" ht="15" hidden="false" customHeight="false" outlineLevel="0" collapsed="false">
      <c r="A1" s="53" t="str">
        <f aca="false">Cost!A1</f>
        <v>M/S. abc cult</v>
      </c>
      <c r="B1" s="53"/>
      <c r="C1" s="53"/>
      <c r="D1" s="53"/>
      <c r="E1" s="53"/>
      <c r="F1" s="53"/>
    </row>
    <row r="2" customFormat="false" ht="15" hidden="false" customHeight="false" outlineLevel="0" collapsed="false">
      <c r="A2" s="50" t="s">
        <v>68</v>
      </c>
      <c r="B2" s="50"/>
      <c r="C2" s="50"/>
      <c r="D2" s="50"/>
      <c r="E2" s="50"/>
      <c r="F2" s="50"/>
    </row>
    <row r="3" customFormat="false" ht="15" hidden="false" customHeight="false" outlineLevel="0" collapsed="false">
      <c r="A3" s="54"/>
      <c r="B3" s="54"/>
      <c r="C3" s="54"/>
      <c r="D3" s="54"/>
      <c r="E3" s="54"/>
      <c r="F3" s="54"/>
    </row>
    <row r="4" customFormat="false" ht="15" hidden="false" customHeight="false" outlineLevel="0" collapsed="false">
      <c r="A4" s="53" t="s">
        <v>3</v>
      </c>
      <c r="B4" s="53"/>
      <c r="C4" s="53"/>
      <c r="D4" s="53"/>
      <c r="E4" s="53"/>
      <c r="F4" s="53"/>
    </row>
    <row r="7" customFormat="false" ht="15" hidden="false" customHeight="false" outlineLevel="0" collapsed="false">
      <c r="A7" s="55" t="s">
        <v>133</v>
      </c>
      <c r="B7" s="55"/>
    </row>
    <row r="9" customFormat="false" ht="15" hidden="false" customHeight="false" outlineLevel="0" collapsed="false">
      <c r="A9" s="55" t="s">
        <v>134</v>
      </c>
      <c r="B9" s="65" t="str">
        <f aca="false">'B.sheet'!A5</f>
        <v>(A HDPE/PP Fabrics Project)</v>
      </c>
      <c r="C9" s="29"/>
    </row>
    <row r="10" customFormat="false" ht="15" hidden="false" customHeight="false" outlineLevel="0" collapsed="false">
      <c r="A10" s="16" t="s">
        <v>77</v>
      </c>
      <c r="B10" s="68" t="s">
        <v>135</v>
      </c>
      <c r="C10" s="68"/>
      <c r="D10" s="68"/>
      <c r="E10" s="68"/>
      <c r="F10" s="68"/>
    </row>
    <row r="11" customFormat="false" ht="15" hidden="false" customHeight="false" outlineLevel="0" collapsed="false">
      <c r="A11" s="16"/>
      <c r="B11" s="25" t="n">
        <v>0</v>
      </c>
      <c r="C11" s="25" t="n">
        <v>1</v>
      </c>
      <c r="D11" s="110" t="n">
        <v>2</v>
      </c>
      <c r="E11" s="25" t="n">
        <v>3</v>
      </c>
      <c r="F11" s="111" t="n">
        <v>4</v>
      </c>
    </row>
    <row r="12" customFormat="false" ht="15" hidden="false" customHeight="false" outlineLevel="0" collapsed="false">
      <c r="A12" s="38" t="s">
        <v>136</v>
      </c>
      <c r="B12" s="112" t="n">
        <f aca="false">Cost!C18</f>
        <v>5</v>
      </c>
      <c r="C12" s="113" t="n">
        <f aca="false">+B12-B13</f>
        <v>4.625</v>
      </c>
      <c r="D12" s="39" t="n">
        <f aca="false">+C12-C13</f>
        <v>3.93125</v>
      </c>
      <c r="E12" s="74" t="n">
        <f aca="false">+D12-D13</f>
        <v>3.3415625</v>
      </c>
      <c r="F12" s="40" t="n">
        <f aca="false">+E12-E13</f>
        <v>2.840328125</v>
      </c>
    </row>
    <row r="13" customFormat="false" ht="15" hidden="false" customHeight="false" outlineLevel="0" collapsed="false">
      <c r="A13" s="38" t="s">
        <v>137</v>
      </c>
      <c r="B13" s="40" t="n">
        <f aca="false">+B12*7.5%</f>
        <v>0.375</v>
      </c>
      <c r="C13" s="40" t="n">
        <f aca="false">+C12*15%</f>
        <v>0.69375</v>
      </c>
      <c r="D13" s="114" t="n">
        <f aca="false">+D12*15%</f>
        <v>0.5896875</v>
      </c>
      <c r="E13" s="40" t="n">
        <f aca="false">+E12*15%</f>
        <v>0.501234375</v>
      </c>
      <c r="F13" s="40" t="n">
        <f aca="false">+F12*15%</f>
        <v>0.42604921875</v>
      </c>
    </row>
    <row r="14" customFormat="false" ht="15" hidden="false" customHeight="false" outlineLevel="0" collapsed="false">
      <c r="A14" s="38" t="s">
        <v>138</v>
      </c>
      <c r="B14" s="40" t="n">
        <f aca="false">B12-B13</f>
        <v>4.625</v>
      </c>
      <c r="C14" s="40" t="n">
        <f aca="false">C12-C13</f>
        <v>3.93125</v>
      </c>
      <c r="D14" s="114" t="n">
        <f aca="false">D12-D13</f>
        <v>3.3415625</v>
      </c>
      <c r="E14" s="40" t="n">
        <f aca="false">E12-E13</f>
        <v>2.840328125</v>
      </c>
      <c r="F14" s="40" t="n">
        <f aca="false">F12-F13</f>
        <v>2.41427890625</v>
      </c>
    </row>
    <row r="15" customFormat="false" ht="15" hidden="false" customHeight="false" outlineLevel="0" collapsed="false">
      <c r="A15" s="38"/>
      <c r="B15" s="40"/>
      <c r="C15" s="114"/>
      <c r="D15" s="39"/>
      <c r="E15" s="74"/>
      <c r="F15" s="40"/>
    </row>
    <row r="16" customFormat="false" ht="15" hidden="false" customHeight="false" outlineLevel="0" collapsed="false">
      <c r="A16" s="38" t="s">
        <v>139</v>
      </c>
      <c r="B16" s="40" t="n">
        <f aca="false">Cost!C19</f>
        <v>1</v>
      </c>
      <c r="C16" s="114" t="n">
        <f aca="false">+B16-B17</f>
        <v>0.925</v>
      </c>
      <c r="D16" s="39" t="n">
        <f aca="false">+C16-C17</f>
        <v>0.78625</v>
      </c>
      <c r="E16" s="74" t="n">
        <f aca="false">+D16-D17</f>
        <v>0.6683125</v>
      </c>
      <c r="F16" s="40" t="n">
        <f aca="false">+E16-E17</f>
        <v>0.568065625</v>
      </c>
    </row>
    <row r="17" customFormat="false" ht="15" hidden="false" customHeight="false" outlineLevel="0" collapsed="false">
      <c r="A17" s="38" t="s">
        <v>137</v>
      </c>
      <c r="B17" s="40" t="n">
        <f aca="false">+B16*7.5%</f>
        <v>0.075</v>
      </c>
      <c r="C17" s="40" t="n">
        <f aca="false">+C16*15%</f>
        <v>0.13875</v>
      </c>
      <c r="D17" s="114" t="n">
        <f aca="false">+D16*15%</f>
        <v>0.1179375</v>
      </c>
      <c r="E17" s="40" t="n">
        <f aca="false">+E16*15%</f>
        <v>0.100246875</v>
      </c>
      <c r="F17" s="40" t="n">
        <f aca="false">+F16*15%</f>
        <v>0.08520984375</v>
      </c>
    </row>
    <row r="18" customFormat="false" ht="15" hidden="false" customHeight="false" outlineLevel="0" collapsed="false">
      <c r="A18" s="38" t="s">
        <v>138</v>
      </c>
      <c r="B18" s="40" t="n">
        <f aca="false">B16-B17</f>
        <v>0.925</v>
      </c>
      <c r="C18" s="40" t="n">
        <f aca="false">C16-C17</f>
        <v>0.78625</v>
      </c>
      <c r="D18" s="114" t="n">
        <f aca="false">D16-D17</f>
        <v>0.6683125</v>
      </c>
      <c r="E18" s="40" t="n">
        <f aca="false">E16-E17</f>
        <v>0.568065625</v>
      </c>
      <c r="F18" s="40" t="n">
        <f aca="false">F16-F17</f>
        <v>0.48285578125</v>
      </c>
    </row>
    <row r="19" customFormat="false" ht="15" hidden="false" customHeight="false" outlineLevel="0" collapsed="false">
      <c r="A19" s="38"/>
      <c r="B19" s="40"/>
      <c r="C19" s="114"/>
      <c r="D19" s="39"/>
      <c r="E19" s="74"/>
      <c r="F19" s="40"/>
    </row>
    <row r="20" customFormat="false" ht="15" hidden="false" customHeight="false" outlineLevel="0" collapsed="false">
      <c r="A20" s="73" t="s">
        <v>140</v>
      </c>
      <c r="B20" s="40"/>
      <c r="C20" s="114"/>
      <c r="D20" s="39"/>
      <c r="E20" s="74"/>
      <c r="F20" s="40"/>
    </row>
    <row r="21" customFormat="false" ht="15" hidden="false" customHeight="false" outlineLevel="0" collapsed="false">
      <c r="A21" s="73" t="s">
        <v>141</v>
      </c>
      <c r="B21" s="40" t="n">
        <f aca="false">+B14+B18</f>
        <v>5.55</v>
      </c>
      <c r="C21" s="40" t="n">
        <f aca="false">+C14+C18</f>
        <v>4.7175</v>
      </c>
      <c r="D21" s="114" t="n">
        <f aca="false">+D14+D18</f>
        <v>4.009875</v>
      </c>
      <c r="E21" s="40" t="n">
        <f aca="false">+E14+E18</f>
        <v>3.40839375</v>
      </c>
      <c r="F21" s="40" t="n">
        <f aca="false">+F14+F18</f>
        <v>2.8971346875</v>
      </c>
    </row>
    <row r="22" customFormat="false" ht="15" hidden="false" customHeight="false" outlineLevel="0" collapsed="false">
      <c r="A22" s="73"/>
      <c r="B22" s="40"/>
      <c r="C22" s="40"/>
      <c r="D22" s="39"/>
      <c r="E22" s="40"/>
      <c r="F22" s="114"/>
    </row>
    <row r="23" customFormat="false" ht="15" hidden="false" customHeight="false" outlineLevel="0" collapsed="false">
      <c r="A23" s="38" t="s">
        <v>142</v>
      </c>
      <c r="B23" s="40"/>
      <c r="C23" s="40"/>
      <c r="D23" s="39"/>
      <c r="E23" s="40"/>
      <c r="F23" s="114"/>
    </row>
    <row r="24" customFormat="false" ht="15" hidden="false" customHeight="false" outlineLevel="0" collapsed="false">
      <c r="A24" s="84" t="s">
        <v>141</v>
      </c>
      <c r="B24" s="45" t="n">
        <f aca="false">+B13++B17</f>
        <v>0.45</v>
      </c>
      <c r="C24" s="45" t="n">
        <f aca="false">+C13++C17</f>
        <v>0.8325</v>
      </c>
      <c r="D24" s="115" t="n">
        <f aca="false">+D13++D17</f>
        <v>0.707625</v>
      </c>
      <c r="E24" s="45" t="n">
        <f aca="false">+E13++E17</f>
        <v>0.60148125</v>
      </c>
      <c r="F24" s="45" t="n">
        <f aca="false">+F13++F17</f>
        <v>0.5112590625</v>
      </c>
    </row>
  </sheetData>
  <mergeCells count="5">
    <mergeCell ref="A1:F1"/>
    <mergeCell ref="A2:F2"/>
    <mergeCell ref="A4:F4"/>
    <mergeCell ref="A10:A11"/>
    <mergeCell ref="B10:F10"/>
  </mergeCells>
  <printOptions headings="false" gridLines="false" gridLinesSet="true" horizontalCentered="true" verticalCentered="false"/>
  <pageMargins left="0.809722222222222" right="0.970138888888889" top="0.590277777777778" bottom="3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L19" activeCellId="0" sqref="L19"/>
    </sheetView>
  </sheetViews>
  <sheetFormatPr defaultColWidth="9.15625" defaultRowHeight="15" zeroHeight="false" outlineLevelRow="0" outlineLevelCol="0"/>
  <cols>
    <col collapsed="false" customWidth="true" hidden="false" outlineLevel="0" max="1" min="1" style="12" width="38.7"/>
    <col collapsed="false" customWidth="true" hidden="false" outlineLevel="0" max="3" min="2" style="12" width="10.58"/>
    <col collapsed="false" customWidth="true" hidden="false" outlineLevel="0" max="6" min="4" style="12" width="12.71"/>
    <col collapsed="false" customWidth="false" hidden="false" outlineLevel="0" max="1024" min="7" style="12" width="9.14"/>
  </cols>
  <sheetData>
    <row r="1" customFormat="false" ht="15" hidden="false" customHeight="false" outlineLevel="0" collapsed="false">
      <c r="A1" s="55" t="str">
        <f aca="false">'Depr.'!A1</f>
        <v>M/S. abc cult</v>
      </c>
    </row>
    <row r="2" customFormat="false" ht="15" hidden="false" customHeight="false" outlineLevel="0" collapsed="false">
      <c r="A2" s="55" t="s">
        <v>143</v>
      </c>
    </row>
    <row r="4" customFormat="false" ht="15" hidden="false" customHeight="false" outlineLevel="0" collapsed="false">
      <c r="A4" s="55" t="s">
        <v>144</v>
      </c>
      <c r="B4" s="29"/>
    </row>
    <row r="5" customFormat="false" ht="15" hidden="false" customHeight="false" outlineLevel="0" collapsed="false">
      <c r="A5" s="16" t="s">
        <v>3</v>
      </c>
      <c r="B5" s="68" t="s">
        <v>145</v>
      </c>
      <c r="C5" s="68"/>
      <c r="D5" s="68"/>
      <c r="E5" s="68"/>
      <c r="F5" s="68"/>
    </row>
    <row r="6" customFormat="false" ht="15" hidden="false" customHeight="false" outlineLevel="0" collapsed="false">
      <c r="A6" s="16"/>
      <c r="B6" s="25" t="n">
        <v>0</v>
      </c>
      <c r="C6" s="116" t="n">
        <v>1</v>
      </c>
      <c r="D6" s="25" t="n">
        <v>2</v>
      </c>
      <c r="E6" s="111" t="n">
        <v>3</v>
      </c>
      <c r="F6" s="111" t="n">
        <v>4</v>
      </c>
    </row>
    <row r="7" customFormat="false" ht="15" hidden="false" customHeight="false" outlineLevel="0" collapsed="false">
      <c r="A7" s="38" t="s">
        <v>146</v>
      </c>
      <c r="B7" s="80" t="n">
        <f aca="false">profit!B7</f>
        <v>390</v>
      </c>
      <c r="C7" s="80" t="n">
        <f aca="false">profit!C7</f>
        <v>936</v>
      </c>
      <c r="D7" s="80" t="n">
        <f aca="false">profit!D7</f>
        <v>1123.2</v>
      </c>
      <c r="E7" s="80" t="n">
        <f aca="false">profit!E7</f>
        <v>1347.84</v>
      </c>
      <c r="F7" s="81" t="n">
        <f aca="false">profit!F7</f>
        <v>1617.408</v>
      </c>
    </row>
    <row r="8" customFormat="false" ht="15" hidden="false" customHeight="false" outlineLevel="0" collapsed="false">
      <c r="A8" s="38"/>
      <c r="B8" s="73"/>
      <c r="C8" s="29"/>
      <c r="D8" s="73"/>
      <c r="E8" s="22"/>
      <c r="F8" s="73"/>
    </row>
    <row r="9" customFormat="false" ht="15" hidden="false" customHeight="false" outlineLevel="0" collapsed="false">
      <c r="A9" s="38" t="s">
        <v>147</v>
      </c>
      <c r="B9" s="117" t="n">
        <f aca="false">profit!B16</f>
        <v>357.57</v>
      </c>
      <c r="C9" s="117" t="n">
        <f aca="false">profit!C16</f>
        <v>849.6585</v>
      </c>
      <c r="D9" s="117" t="n">
        <f aca="false">profit!D16</f>
        <v>1018.334925</v>
      </c>
      <c r="E9" s="117" t="n">
        <f aca="false">profit!E16</f>
        <v>1220.74214625</v>
      </c>
      <c r="F9" s="117" t="n">
        <f aca="false">profit!F16</f>
        <v>1463.6173573125</v>
      </c>
    </row>
    <row r="10" customFormat="false" ht="15" hidden="false" customHeight="false" outlineLevel="0" collapsed="false">
      <c r="A10" s="38"/>
      <c r="B10" s="118"/>
      <c r="C10" s="119"/>
      <c r="D10" s="119"/>
      <c r="E10" s="120"/>
      <c r="F10" s="119"/>
    </row>
    <row r="11" customFormat="false" ht="15" hidden="false" customHeight="false" outlineLevel="0" collapsed="false">
      <c r="A11" s="38"/>
      <c r="B11" s="73"/>
      <c r="C11" s="29"/>
      <c r="D11" s="73"/>
      <c r="E11" s="22"/>
      <c r="F11" s="73"/>
    </row>
    <row r="12" customFormat="false" ht="15" hidden="false" customHeight="false" outlineLevel="0" collapsed="false">
      <c r="A12" s="38" t="s">
        <v>148</v>
      </c>
      <c r="B12" s="73"/>
      <c r="C12" s="29"/>
      <c r="D12" s="73"/>
      <c r="E12" s="22"/>
      <c r="F12" s="73"/>
    </row>
    <row r="13" customFormat="false" ht="15" hidden="false" customHeight="false" outlineLevel="0" collapsed="false">
      <c r="A13" s="38" t="s">
        <v>87</v>
      </c>
      <c r="B13" s="74" t="n">
        <f aca="false">'Depr.'!B24</f>
        <v>0.45</v>
      </c>
      <c r="C13" s="74" t="n">
        <f aca="false">'Depr.'!C24</f>
        <v>0.8325</v>
      </c>
      <c r="D13" s="74" t="n">
        <f aca="false">'Depr.'!D24</f>
        <v>0.707625</v>
      </c>
      <c r="E13" s="74" t="n">
        <f aca="false">'Depr.'!E24</f>
        <v>0.60148125</v>
      </c>
      <c r="F13" s="40" t="n">
        <f aca="false">'Depr.'!F24</f>
        <v>0.5112590625</v>
      </c>
    </row>
    <row r="14" customFormat="false" ht="15" hidden="false" customHeight="false" outlineLevel="0" collapsed="false">
      <c r="A14" s="38" t="s">
        <v>149</v>
      </c>
      <c r="B14" s="121" t="n">
        <f aca="false">Interest!G11</f>
        <v>3.575</v>
      </c>
      <c r="C14" s="121" t="n">
        <f aca="false">Interest!G15</f>
        <v>6.175</v>
      </c>
      <c r="D14" s="121" t="n">
        <f aca="false">Interest!G19</f>
        <v>4.42</v>
      </c>
      <c r="E14" s="121" t="n">
        <f aca="false">Interest!G23</f>
        <v>1.95</v>
      </c>
      <c r="F14" s="121" t="n">
        <v>0</v>
      </c>
    </row>
    <row r="15" customFormat="false" ht="15" hidden="false" customHeight="false" outlineLevel="0" collapsed="false">
      <c r="A15" s="38" t="s">
        <v>150</v>
      </c>
      <c r="B15" s="121" t="n">
        <f aca="false">profit!B23</f>
        <v>1.8</v>
      </c>
      <c r="C15" s="121" t="n">
        <f aca="false">profit!C23</f>
        <v>1.89</v>
      </c>
      <c r="D15" s="121" t="n">
        <f aca="false">profit!D23</f>
        <v>1.9845</v>
      </c>
      <c r="E15" s="121" t="n">
        <f aca="false">profit!E23</f>
        <v>2.083725</v>
      </c>
      <c r="F15" s="121" t="n">
        <f aca="false">profit!F23</f>
        <v>2.18791125</v>
      </c>
    </row>
    <row r="16" customFormat="false" ht="15" hidden="false" customHeight="false" outlineLevel="0" collapsed="false">
      <c r="A16" s="38"/>
      <c r="B16" s="117" t="n">
        <f aca="false">SUM(B13:B15)</f>
        <v>5.825</v>
      </c>
      <c r="C16" s="117" t="n">
        <f aca="false">SUM(C13:C15)</f>
        <v>8.8975</v>
      </c>
      <c r="D16" s="117" t="n">
        <f aca="false">SUM(D13:D15)</f>
        <v>7.112125</v>
      </c>
      <c r="E16" s="117" t="n">
        <f aca="false">SUM(E13:E15)</f>
        <v>4.63520625</v>
      </c>
      <c r="F16" s="117" t="n">
        <f aca="false">SUM(F13:F15)</f>
        <v>2.6991703125</v>
      </c>
    </row>
    <row r="17" customFormat="false" ht="15" hidden="false" customHeight="false" outlineLevel="0" collapsed="false">
      <c r="A17" s="38"/>
      <c r="B17" s="73"/>
      <c r="C17" s="29"/>
      <c r="D17" s="73"/>
      <c r="E17" s="22"/>
      <c r="F17" s="73"/>
    </row>
    <row r="18" customFormat="false" ht="15" hidden="false" customHeight="false" outlineLevel="0" collapsed="false">
      <c r="A18" s="38" t="s">
        <v>151</v>
      </c>
      <c r="B18" s="121" t="n">
        <f aca="false">B7 - B9</f>
        <v>32.43</v>
      </c>
      <c r="C18" s="121" t="n">
        <f aca="false">C7 - C9</f>
        <v>86.3415</v>
      </c>
      <c r="D18" s="121" t="n">
        <f aca="false">D7 - D9</f>
        <v>104.865075</v>
      </c>
      <c r="E18" s="121" t="n">
        <f aca="false">E7 - E9</f>
        <v>127.09785375</v>
      </c>
      <c r="F18" s="121" t="n">
        <f aca="false">F7 - F9</f>
        <v>153.7906426875</v>
      </c>
    </row>
    <row r="19" customFormat="false" ht="15" hidden="false" customHeight="false" outlineLevel="0" collapsed="false">
      <c r="A19" s="38"/>
      <c r="B19" s="121"/>
      <c r="C19" s="121"/>
      <c r="D19" s="121"/>
      <c r="E19" s="121"/>
      <c r="F19" s="121"/>
    </row>
    <row r="20" customFormat="false" ht="15" hidden="false" customHeight="false" outlineLevel="0" collapsed="false">
      <c r="A20" s="38" t="s">
        <v>152</v>
      </c>
      <c r="B20" s="121" t="n">
        <f aca="false">B18/B7*100</f>
        <v>8.31538461538462</v>
      </c>
      <c r="C20" s="121" t="n">
        <f aca="false">C18/C7*100</f>
        <v>9.22451923076923</v>
      </c>
      <c r="D20" s="121" t="n">
        <f aca="false">D18/D7*100</f>
        <v>9.33627804487179</v>
      </c>
      <c r="E20" s="121" t="n">
        <f aca="false">E18/E7*100</f>
        <v>9.42974342280981</v>
      </c>
      <c r="F20" s="121" t="n">
        <f aca="false">F18/F7*100</f>
        <v>9.50846308955439</v>
      </c>
    </row>
    <row r="21" customFormat="false" ht="15" hidden="false" customHeight="false" outlineLevel="0" collapsed="false">
      <c r="A21" s="38"/>
      <c r="B21" s="121"/>
      <c r="C21" s="121"/>
      <c r="D21" s="121"/>
      <c r="E21" s="121"/>
      <c r="F21" s="121"/>
    </row>
    <row r="22" customFormat="false" ht="15" hidden="false" customHeight="false" outlineLevel="0" collapsed="false">
      <c r="A22" s="38" t="s">
        <v>153</v>
      </c>
      <c r="B22" s="73"/>
      <c r="C22" s="73"/>
      <c r="D22" s="73"/>
      <c r="E22" s="73"/>
      <c r="F22" s="73"/>
    </row>
    <row r="23" customFormat="false" ht="15" hidden="false" customHeight="false" outlineLevel="0" collapsed="false">
      <c r="A23" s="38" t="s">
        <v>154</v>
      </c>
      <c r="B23" s="121" t="n">
        <f aca="false">B16/B20*100</f>
        <v>70.0508788159112</v>
      </c>
      <c r="C23" s="121" t="n">
        <f aca="false">C16/C20*100</f>
        <v>96.4548913326732</v>
      </c>
      <c r="D23" s="121" t="n">
        <f aca="false">D16/D20*100</f>
        <v>76.1773049797562</v>
      </c>
      <c r="E23" s="121" t="n">
        <f aca="false">E16/E20*100</f>
        <v>49.1551683027536</v>
      </c>
      <c r="F23" s="121" t="n">
        <f aca="false">F16/F20*100</f>
        <v>28.3870304493814</v>
      </c>
    </row>
    <row r="24" customFormat="false" ht="15" hidden="false" customHeight="false" outlineLevel="0" collapsed="false">
      <c r="A24" s="38"/>
      <c r="B24" s="121"/>
      <c r="C24" s="121"/>
      <c r="D24" s="121"/>
      <c r="E24" s="121"/>
      <c r="F24" s="121"/>
    </row>
    <row r="25" customFormat="false" ht="15" hidden="false" customHeight="false" outlineLevel="0" collapsed="false">
      <c r="A25" s="38" t="s">
        <v>155</v>
      </c>
      <c r="B25" s="121" t="n">
        <f aca="false">(B16-B13)/B20*100</f>
        <v>64.6392229417206</v>
      </c>
      <c r="C25" s="121" t="n">
        <f aca="false">(C16-C13)/C20*100</f>
        <v>87.430030749987</v>
      </c>
      <c r="D25" s="121" t="n">
        <f aca="false">(D16-D13)/D20*100</f>
        <v>68.5979998583895</v>
      </c>
      <c r="E25" s="121" t="n">
        <f aca="false">(E16-E13)/E20*100</f>
        <v>42.7766145815032</v>
      </c>
      <c r="F25" s="121" t="n">
        <f aca="false">(F16-F13)/F20*100</f>
        <v>23.0101461129249</v>
      </c>
    </row>
    <row r="26" customFormat="false" ht="15" hidden="false" customHeight="false" outlineLevel="0" collapsed="false">
      <c r="A26" s="38" t="s">
        <v>156</v>
      </c>
      <c r="B26" s="121"/>
      <c r="C26" s="52"/>
      <c r="D26" s="121"/>
      <c r="E26" s="122"/>
      <c r="F26" s="121"/>
    </row>
    <row r="27" customFormat="false" ht="15" hidden="false" customHeight="false" outlineLevel="0" collapsed="false">
      <c r="A27" s="42"/>
      <c r="B27" s="84"/>
      <c r="C27" s="123"/>
      <c r="D27" s="84"/>
      <c r="E27" s="26"/>
      <c r="F27" s="84"/>
    </row>
  </sheetData>
  <mergeCells count="2">
    <mergeCell ref="A5:A6"/>
    <mergeCell ref="B5:F5"/>
  </mergeCells>
  <printOptions headings="false" gridLines="false" gridLinesSet="true" horizontalCentered="true" verticalCentered="false"/>
  <pageMargins left="0.359722222222222" right="0.579861111111111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2001-03-09T05:50:55Z</dcterms:created>
  <dc:creator>Subramanya</dc:creator>
  <dc:description/>
  <dc:language>en-IN</dc:language>
  <cp:lastModifiedBy/>
  <cp:lastPrinted>2013-09-01T08:48:22Z</cp:lastPrinted>
  <dcterms:modified xsi:type="dcterms:W3CDTF">2021-11-08T18:40:42Z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